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55" firstSheet="14" activeTab="21"/>
  </bookViews>
  <sheets>
    <sheet name="BILANCI  4-M 2018" sheetId="1" r:id="rId1"/>
    <sheet name="OST 4-M19" sheetId="2" r:id="rId2"/>
    <sheet name="OST 2019" sheetId="3" r:id="rId3"/>
    <sheet name="4-m 2019" sheetId="4" r:id="rId4"/>
    <sheet name="Publikimi 2018" sheetId="5" r:id="rId5"/>
    <sheet name="OSHEE 4-M 2019" sheetId="6" r:id="rId6"/>
    <sheet name="Prodh 2019" sheetId="7" r:id="rId7"/>
    <sheet name="Niv.Fierz 2019" sheetId="8" r:id="rId8"/>
    <sheet name="grafiku Humbjeve 2012-2019" sheetId="9" r:id="rId9"/>
    <sheet name="Humbjet 2009-2019" sheetId="10" r:id="rId10"/>
    <sheet name="Tab Gjend Debitore" sheetId="11" r:id="rId11"/>
    <sheet name="Deb. ne vite" sheetId="12" r:id="rId12"/>
    <sheet name="Debitor" sheetId="13" r:id="rId13"/>
    <sheet name="Efektiviteti 2019" sheetId="14" r:id="rId14"/>
    <sheet name="En.Tot.OSSH" sheetId="15" r:id="rId15"/>
    <sheet name="Aneks 3 Kl.TL2019" sheetId="16" r:id="rId16"/>
    <sheet name="Devijime nga prog. Int 2019" sheetId="17" r:id="rId17"/>
    <sheet name="Alokimi Kapaciteteve 2019" sheetId="18" r:id="rId18"/>
    <sheet name="Disbalancat 2019" sheetId="19" r:id="rId19"/>
    <sheet name="Pjesm Treg 2018" sheetId="20" r:id="rId20"/>
    <sheet name="Blerje OSHEE në treg të Liber." sheetId="21" r:id="rId21"/>
    <sheet name="Blerje OST në treg të Liber." sheetId="22" r:id="rId22"/>
    <sheet name="Transak 2019" sheetId="23" r:id="rId23"/>
  </sheets>
  <externalReferences>
    <externalReference r:id="rId26"/>
  </externalReferences>
  <definedNames>
    <definedName name="_xlnm.Print_Area" localSheetId="3">'4-m 2019'!$A$1:$Y$55</definedName>
    <definedName name="_xlnm.Print_Area" localSheetId="0">'BILANCI  4-M 2018'!$A$1:$N$37</definedName>
    <definedName name="_xlnm.Print_Area" localSheetId="20">'Blerje OSHEE në treg të Liber.'!$A$1:$I$157</definedName>
    <definedName name="_xlnm.Print_Area" localSheetId="11">'Deb. ne vite'!$A$1:$DR$49</definedName>
    <definedName name="_xlnm.Print_Area" localSheetId="12">'Debitor'!$A$1:$AB$41</definedName>
    <definedName name="_xlnm.Print_Area" localSheetId="16">'Devijime nga prog. Int 2019'!$A$1:$N$37</definedName>
    <definedName name="_xlnm.Print_Area" localSheetId="13">'Efektiviteti 2019'!$A$1:$O$83</definedName>
    <definedName name="_xlnm.Print_Area" localSheetId="14">'En.Tot.OSSH'!$A$1:$N$36</definedName>
    <definedName name="_xlnm.Print_Area" localSheetId="8">'grafiku Humbjeve 2012-2019'!$A$1:$CT$86</definedName>
    <definedName name="_xlnm.Print_Area" localSheetId="9">'Humbjet 2009-2019'!$A$1:$L$47</definedName>
    <definedName name="_xlnm.Print_Area" localSheetId="7">'Niv.Fierz 2019'!$A$1:$N$83</definedName>
    <definedName name="_xlnm.Print_Area" localSheetId="5">'OSHEE 4-M 2019'!$A$1:$P$56</definedName>
    <definedName name="_xlnm.Print_Area" localSheetId="2">'OST 2019'!$A$1:$G$41</definedName>
    <definedName name="_xlnm.Print_Area" localSheetId="19">'Pjesm Treg 2018'!$A$1:$F$57</definedName>
    <definedName name="_xlnm.Print_Area" localSheetId="10">'Tab Gjend Debitore'!$A$1:$J$110</definedName>
  </definedNames>
  <calcPr fullCalcOnLoad="1"/>
</workbook>
</file>

<file path=xl/comments16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TITAN</t>
        </r>
      </text>
    </comment>
    <comment ref="B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TEC Ballsh</t>
        </r>
      </text>
    </commen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T1</t>
        </r>
      </text>
    </comment>
    <comment ref="B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T2</t>
        </r>
      </text>
    </commen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Nga dt. 01.01.2018-30.04.2018 - BERALB, nga dt. 01.05.2018-31.12.2018 RT MINERALS
</t>
        </r>
      </text>
    </comment>
  </commentList>
</comments>
</file>

<file path=xl/sharedStrings.xml><?xml version="1.0" encoding="utf-8"?>
<sst xmlns="http://schemas.openxmlformats.org/spreadsheetml/2006/main" count="2623" uniqueCount="1111">
  <si>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</si>
  <si>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</si>
  <si>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</si>
  <si>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</si>
  <si>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</si>
  <si>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</si>
  <si>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</si>
  <si>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</si>
  <si>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</si>
  <si>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</si>
  <si>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</si>
  <si>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</si>
  <si>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</si>
  <si>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</si>
  <si>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</si>
  <si>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</si>
  <si>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</si>
  <si>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</si>
  <si>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</si>
  <si>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</si>
  <si>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</si>
  <si>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</si>
  <si>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</si>
  <si>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</si>
  <si>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</si>
  <si>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</si>
  <si>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</si>
  <si>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</si>
  <si>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</si>
  <si>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A=A.1+A.2</t>
  </si>
  <si>
    <t>A.1</t>
  </si>
  <si>
    <t>Energji e transmetuar nepermjet OST per llogari te OSHEE Sh.a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</si>
  <si>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</si>
  <si>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</si>
  <si>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</si>
  <si>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</si>
  <si>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</si>
  <si>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</si>
  <si>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</si>
  <si>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</si>
  <si>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</si>
  <si>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</si>
  <si>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</si>
  <si>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</si>
  <si>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</si>
  <si>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</si>
  <si>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</si>
  <si>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</si>
  <si>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</si>
  <si>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</si>
  <si>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</si>
  <si>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</si>
  <si>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</si>
  <si>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</si>
  <si>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</si>
  <si>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</si>
  <si>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</si>
  <si>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</si>
  <si>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</si>
  <si>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</si>
  <si>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</si>
  <si>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</si>
  <si>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</si>
  <si>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</si>
  <si>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</si>
  <si>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</si>
  <si>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</si>
  <si>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</si>
  <si>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D.1</t>
  </si>
  <si>
    <t>Shitur Klienteve Private (MWh)</t>
  </si>
  <si>
    <t>D.1.1</t>
  </si>
  <si>
    <t>Shitur nga rrjeti i Transmetimit per llogari te OSHEE Sh.a</t>
  </si>
  <si>
    <t>D.1.2</t>
  </si>
  <si>
    <t>Shitur per nevoja te veta te OSHEE Sh.a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</si>
  <si>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</si>
  <si>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</si>
  <si>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</si>
  <si>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</si>
  <si>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</si>
  <si>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</si>
  <si>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</si>
  <si>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</si>
  <si>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</si>
  <si>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</si>
  <si>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</si>
  <si>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</si>
  <si>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</si>
  <si>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</si>
  <si>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</si>
  <si>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</si>
  <si>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</si>
  <si>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</si>
  <si>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</si>
  <si>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</si>
  <si>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</si>
  <si>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</si>
  <si>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</si>
  <si>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</si>
  <si>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</si>
  <si>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</si>
  <si>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</si>
  <si>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</si>
  <si>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</si>
  <si>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</si>
  <si>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</si>
  <si>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</si>
  <si>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</si>
  <si>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</si>
  <si>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</si>
  <si>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</si>
  <si>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</si>
  <si>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</si>
  <si>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</si>
  <si>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</si>
  <si>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</si>
  <si>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</si>
  <si>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</si>
  <si>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</si>
  <si>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</si>
  <si>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</si>
  <si>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</si>
  <si>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</si>
  <si>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</si>
  <si>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</si>
  <si>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</si>
  <si>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</si>
  <si>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</si>
  <si>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</si>
  <si>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</si>
  <si>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</si>
  <si>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</si>
  <si>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Humbje tekn TL</t>
  </si>
  <si>
    <t>Humbje teknike ne zona</t>
  </si>
  <si>
    <t>Humbje Jo teknike ne zona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</si>
  <si>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</si>
  <si>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</si>
  <si>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</si>
  <si>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</si>
  <si>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</si>
  <si>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</si>
  <si>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</si>
  <si>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</si>
  <si>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</si>
  <si>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</si>
  <si>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</si>
  <si>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</si>
  <si>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Prodhimi Neto KESH Gen.</t>
  </si>
  <si>
    <t>HEC Ashta</t>
  </si>
  <si>
    <t>MWh</t>
  </si>
  <si>
    <t>Jan</t>
  </si>
  <si>
    <t>Feb</t>
  </si>
  <si>
    <t>Mar</t>
  </si>
  <si>
    <t>Apr</t>
  </si>
  <si>
    <t>R</t>
  </si>
  <si>
    <t>6=(R-D)</t>
  </si>
  <si>
    <t>9=8/7</t>
  </si>
  <si>
    <t>10=(7-8)</t>
  </si>
  <si>
    <t>11=D</t>
  </si>
  <si>
    <t>N/ST 220/6,3 Colacem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</si>
  <si>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</si>
  <si>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</si>
  <si>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</si>
  <si>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</si>
  <si>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</si>
  <si>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</si>
  <si>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</si>
  <si>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</si>
  <si>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</si>
  <si>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</si>
  <si>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</si>
  <si>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</si>
  <si>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</si>
  <si>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</si>
  <si>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</si>
  <si>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</si>
  <si>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</si>
  <si>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LIDHJA</t>
  </si>
  <si>
    <t>110 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</si>
  <si>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</si>
  <si>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</si>
  <si>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</si>
  <si>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</si>
  <si>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 xml:space="preserve">Neto KESH </t>
  </si>
  <si>
    <t>Konsumi total vendas</t>
  </si>
  <si>
    <t>Konsumuar nga Klientet  ne TL ("kualifikuar")</t>
  </si>
  <si>
    <t>Konsumuar nga OST (humbje +nevoja vetiake)</t>
  </si>
  <si>
    <t xml:space="preserve">Neto (Selit) </t>
  </si>
  <si>
    <t>Prodhim neto vendas</t>
  </si>
  <si>
    <t>H/C Peshqesh</t>
  </si>
  <si>
    <t>Konsumuar nga TEC Vlora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</si>
  <si>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</si>
  <si>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</si>
  <si>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</si>
  <si>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</si>
  <si>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</si>
  <si>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</si>
  <si>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</si>
  <si>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</si>
  <si>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</si>
  <si>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</si>
  <si>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</si>
  <si>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</si>
  <si>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</si>
  <si>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</si>
  <si>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</si>
  <si>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</si>
  <si>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</si>
  <si>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Danske Commodities Albania</t>
  </si>
  <si>
    <t>Devoll Hydropower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</si>
  <si>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</si>
  <si>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</si>
  <si>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</si>
  <si>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</si>
  <si>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</si>
  <si>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</si>
  <si>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</si>
  <si>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</si>
  <si>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</si>
  <si>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</si>
  <si>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</si>
  <si>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</si>
  <si>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</si>
  <si>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KURUM INTERNATIONAL</t>
  </si>
  <si>
    <t>EL Kurum</t>
  </si>
  <si>
    <t>Fushe Arrez</t>
  </si>
  <si>
    <t>Titan</t>
  </si>
  <si>
    <t>Hec Peshqesh</t>
  </si>
  <si>
    <t>Hec Ashta</t>
  </si>
  <si>
    <t>Tec Ballsh T1</t>
  </si>
  <si>
    <t>Ferro Krom</t>
  </si>
  <si>
    <t>Progresive</t>
  </si>
  <si>
    <t>Shitur Klienteve Familjare  (MWh)</t>
  </si>
  <si>
    <t>Viti 2016</t>
  </si>
  <si>
    <t>Totali</t>
  </si>
  <si>
    <t>ANTEA CEMENT</t>
  </si>
  <si>
    <t>FUSHE KRUJE CEMENT FACTORY</t>
  </si>
  <si>
    <t>COLACEM ALBANIA</t>
  </si>
  <si>
    <t>Totali mujor</t>
  </si>
  <si>
    <t xml:space="preserve">  D I S B A L A N C A T</t>
  </si>
  <si>
    <t>Nga</t>
  </si>
  <si>
    <t>GSA</t>
  </si>
  <si>
    <t>GEN - I</t>
  </si>
  <si>
    <t>ASHTA</t>
  </si>
  <si>
    <t>Per</t>
  </si>
  <si>
    <t>YLLIAD</t>
  </si>
  <si>
    <t>29XYLLIAD-AL---W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</si>
  <si>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</si>
  <si>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</si>
  <si>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</si>
  <si>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</si>
  <si>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</si>
  <si>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</si>
  <si>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Nga OST si import i OSHEE Sh.a</t>
  </si>
  <si>
    <t>HEC Ulez,Lanabregas</t>
  </si>
  <si>
    <t>a+b</t>
  </si>
  <si>
    <t>Ndryshimi I gjendjes se Llogarive te arketueshme gjate vitit 2016</t>
  </si>
  <si>
    <t>Viti 2015</t>
  </si>
  <si>
    <t>Viti 2014</t>
  </si>
  <si>
    <t>OSHEE - I</t>
  </si>
  <si>
    <t xml:space="preserve">Korrik </t>
  </si>
  <si>
    <t xml:space="preserve">Gusht </t>
  </si>
  <si>
    <t xml:space="preserve">Shtator </t>
  </si>
  <si>
    <t>SHUMA</t>
  </si>
  <si>
    <t>54X-HECASHTA-059</t>
  </si>
  <si>
    <t>54X-AEG-02-1603G</t>
  </si>
  <si>
    <t>23X--150330-AA-K</t>
  </si>
  <si>
    <t>HC.Priv/Kon ne Rrjetin e  OSHEE</t>
  </si>
  <si>
    <t>HC.Priv/Kon ne Rrjetin e  OST</t>
  </si>
  <si>
    <t>Shitur OST per Humbje+konsum vetiak</t>
  </si>
  <si>
    <t>Hec-et Private dhe Konc. (Rrjeti Shperndarjes)</t>
  </si>
  <si>
    <t>Hec-et Private dhe Konc. (Rrjeti Transmetimit)</t>
  </si>
  <si>
    <t xml:space="preserve">Konsumuar nga Klientet e "Kualifikuar" </t>
  </si>
  <si>
    <t>N/ST 220kV Moglice</t>
  </si>
  <si>
    <t>Hec BANJE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</si>
  <si>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</si>
  <si>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</si>
  <si>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</si>
  <si>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</si>
  <si>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</si>
  <si>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</si>
  <si>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</si>
  <si>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</si>
  <si>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</si>
  <si>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</si>
  <si>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</si>
  <si>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</si>
  <si>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</si>
  <si>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</si>
  <si>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</si>
  <si>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</si>
  <si>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</si>
  <si>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</si>
  <si>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</si>
  <si>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</si>
  <si>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</si>
  <si>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</si>
  <si>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</si>
  <si>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</si>
  <si>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</si>
  <si>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</si>
  <si>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</si>
  <si>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</si>
  <si>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</si>
  <si>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</si>
  <si>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</si>
  <si>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</si>
  <si>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</si>
  <si>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</si>
  <si>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</si>
  <si>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</si>
  <si>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</si>
  <si>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</si>
  <si>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</si>
  <si>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</si>
  <si>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</si>
  <si>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</si>
  <si>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</si>
  <si>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</si>
  <si>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</si>
  <si>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</si>
  <si>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</si>
  <si>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</si>
  <si>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</si>
  <si>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</si>
  <si>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</si>
  <si>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</si>
  <si>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</si>
  <si>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</si>
  <si>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</si>
  <si>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</si>
  <si>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</si>
  <si>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</si>
  <si>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</si>
  <si>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</si>
  <si>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</si>
  <si>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</si>
  <si>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</si>
  <si>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</si>
  <si>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</si>
  <si>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</si>
  <si>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</si>
  <si>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</si>
  <si>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</si>
  <si>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</si>
  <si>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</si>
  <si>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</si>
  <si>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</si>
  <si>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</si>
  <si>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</si>
  <si>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</si>
  <si>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</si>
  <si>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</si>
  <si>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</si>
  <si>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</si>
  <si>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</si>
  <si>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</si>
  <si>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</si>
  <si>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</si>
  <si>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</si>
  <si>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</si>
  <si>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</si>
  <si>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</si>
  <si>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</si>
  <si>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</si>
  <si>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</si>
  <si>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</si>
  <si>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</si>
  <si>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</si>
  <si>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</si>
  <si>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</si>
  <si>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</si>
  <si>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</si>
  <si>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</si>
  <si>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</si>
  <si>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</si>
  <si>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</si>
  <si>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</si>
  <si>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</si>
  <si>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</si>
  <si>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</si>
  <si>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</si>
  <si>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</si>
  <si>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</si>
  <si>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</si>
  <si>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</si>
  <si>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</si>
  <si>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</si>
  <si>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</si>
  <si>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</si>
  <si>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</si>
  <si>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</si>
  <si>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</si>
  <si>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</si>
  <si>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</si>
  <si>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</si>
  <si>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</si>
  <si>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</si>
  <si>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</si>
  <si>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</si>
  <si>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</si>
  <si>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</si>
  <si>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</si>
  <si>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</si>
  <si>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</si>
  <si>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</si>
  <si>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</si>
  <si>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</si>
  <si>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</si>
  <si>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</si>
  <si>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</si>
  <si>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</si>
  <si>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</si>
  <si>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</si>
  <si>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</si>
  <si>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</si>
  <si>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</si>
  <si>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</si>
  <si>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</si>
  <si>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</si>
  <si>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</si>
  <si>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</si>
  <si>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</si>
  <si>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</si>
  <si>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</si>
  <si>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</si>
  <si>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</si>
  <si>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</si>
  <si>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</si>
  <si>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</si>
  <si>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</si>
  <si>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</si>
  <si>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</si>
  <si>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</si>
  <si>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</si>
  <si>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</si>
  <si>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</si>
  <si>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</si>
  <si>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</si>
  <si>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</si>
  <si>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</si>
  <si>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</si>
  <si>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</si>
  <si>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</si>
  <si>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</si>
  <si>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</si>
  <si>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</si>
  <si>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</si>
  <si>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</si>
  <si>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</si>
  <si>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</si>
  <si>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</si>
  <si>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</si>
  <si>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</si>
  <si>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</si>
  <si>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</si>
  <si>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</si>
  <si>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</si>
  <si>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</si>
  <si>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</si>
  <si>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</si>
  <si>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</si>
  <si>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</si>
  <si>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</si>
  <si>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</si>
  <si>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</si>
  <si>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</si>
  <si>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</si>
  <si>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</si>
  <si>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</si>
  <si>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</si>
  <si>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</si>
  <si>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</si>
  <si>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</si>
  <si>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</si>
  <si>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</si>
  <si>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</si>
  <si>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</si>
  <si>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</si>
  <si>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</si>
  <si>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</si>
  <si>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</si>
  <si>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</si>
  <si>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</si>
  <si>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</si>
  <si>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</si>
  <si>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</si>
  <si>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</si>
  <si>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</si>
  <si>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</si>
  <si>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</si>
  <si>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</si>
  <si>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</si>
  <si>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</si>
  <si>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</si>
  <si>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</si>
  <si>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</si>
  <si>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</si>
  <si>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</si>
  <si>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</si>
  <si>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</si>
  <si>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</si>
  <si>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</si>
  <si>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</si>
  <si>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</si>
  <si>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</si>
  <si>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</si>
  <si>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</si>
  <si>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</si>
  <si>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</si>
  <si>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</si>
  <si>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</si>
  <si>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</si>
  <si>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</si>
  <si>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23X--121120DCALG</t>
  </si>
  <si>
    <t>23X--150409-DHP5</t>
  </si>
  <si>
    <t>54X-EDOOV-15-020</t>
  </si>
  <si>
    <t>34X-0000000017-C</t>
  </si>
  <si>
    <t>54X-HEC-LURA-069</t>
  </si>
  <si>
    <t>23X---120709GEN0</t>
  </si>
  <si>
    <t>54X-HEC-LAPAJ075</t>
  </si>
  <si>
    <t>23X--150702GE--3</t>
  </si>
  <si>
    <t>22XGSA---------N</t>
  </si>
  <si>
    <t>23X--130918APC-M</t>
  </si>
  <si>
    <t>23X--131115KI--1</t>
  </si>
  <si>
    <t>23X--150630-NE-6</t>
  </si>
  <si>
    <t>Operatori Shperndarjes Energjise Elektrike</t>
  </si>
  <si>
    <t>23X--130503--CS-2</t>
  </si>
  <si>
    <t>Stravaj Energy</t>
  </si>
  <si>
    <t>54X-STRAVAJ-E086</t>
  </si>
  <si>
    <t>P; T</t>
  </si>
  <si>
    <t>DEVOLL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</si>
  <si>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</si>
  <si>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</si>
  <si>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</si>
  <si>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</si>
  <si>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</si>
  <si>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</si>
  <si>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Te arketueshme sipas 31.12.2016 OSHEE 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</si>
  <si>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</si>
  <si>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</si>
  <si>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</si>
  <si>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</si>
  <si>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</si>
  <si>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</si>
  <si>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</si>
  <si>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</si>
  <si>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</si>
  <si>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</si>
  <si>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</si>
  <si>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Energy Market Albania</t>
  </si>
  <si>
    <t>54X-ENMARKETAL99</t>
  </si>
  <si>
    <t>Grid Energy</t>
  </si>
  <si>
    <t>54X-GRID-ENERGYR</t>
  </si>
  <si>
    <t>54X-GAEA11-1501R</t>
  </si>
  <si>
    <t>ENERGJI PESHQESH ( AYEN ) Konsum</t>
  </si>
  <si>
    <t>ENERGJI BANJA ( DEVOLL HPP)  Konsum</t>
  </si>
  <si>
    <t xml:space="preserve">Devijime nga Programi i Interkoneksionit </t>
  </si>
  <si>
    <t>Blerje ne Treg te hapur OSHEE</t>
  </si>
  <si>
    <t>KONSUMI TOTAL 2017</t>
  </si>
  <si>
    <t>FURNIZUES</t>
  </si>
  <si>
    <t>FURNIZUES I SHËRBIMIT UNIVERSAL</t>
  </si>
  <si>
    <t>FSHU</t>
  </si>
  <si>
    <t>T; F</t>
  </si>
  <si>
    <t>26.05.2015</t>
  </si>
  <si>
    <t>20.01.2011</t>
  </si>
  <si>
    <t>17.12.2014</t>
  </si>
  <si>
    <t>P; T; F</t>
  </si>
  <si>
    <t>04.05.2014</t>
  </si>
  <si>
    <t>30.10.2012</t>
  </si>
  <si>
    <t>11.06.2015</t>
  </si>
  <si>
    <t>25.05.2012</t>
  </si>
  <si>
    <t>15.05.2013</t>
  </si>
  <si>
    <t>17.09.2013</t>
  </si>
  <si>
    <t>31.01.2011</t>
  </si>
  <si>
    <t>01.07.2015</t>
  </si>
  <si>
    <t>09.05.2011</t>
  </si>
  <si>
    <t>25.04.2011</t>
  </si>
  <si>
    <t>17.12.2013</t>
  </si>
  <si>
    <t>10.03.2015</t>
  </si>
  <si>
    <t>SH; FSHU</t>
  </si>
  <si>
    <t>25.04.2014</t>
  </si>
  <si>
    <t>54X-WENERG---10E</t>
  </si>
  <si>
    <t>10.06.2015</t>
  </si>
  <si>
    <t>03.03.2011</t>
  </si>
  <si>
    <t>23.03.2017</t>
  </si>
  <si>
    <t>05.04.2017</t>
  </si>
  <si>
    <t>GAEA-Energjia Alternative e Gjelber</t>
  </si>
  <si>
    <t>07.12.2015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</si>
  <si>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</si>
  <si>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</si>
  <si>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</si>
  <si>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</si>
  <si>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</si>
  <si>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</si>
  <si>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</si>
  <si>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Total [MWh]</t>
  </si>
  <si>
    <t>DEVOLLI HP</t>
  </si>
  <si>
    <t>Shkembime Cross-Border</t>
  </si>
  <si>
    <t>AL-GR Greece - IN</t>
  </si>
  <si>
    <t>AL-RS (KS) Kosovo - IN</t>
  </si>
  <si>
    <t>AL-ME Monte Negro - IN</t>
  </si>
  <si>
    <t>Total IN</t>
  </si>
  <si>
    <t>AL-GR Greece - OUT</t>
  </si>
  <si>
    <t>AL-RS (KS) Kosovo - OUT</t>
  </si>
  <si>
    <t>AL-ME Monte Negro - OUT</t>
  </si>
  <si>
    <t>Total OUT</t>
  </si>
  <si>
    <t>Prodhimi</t>
  </si>
  <si>
    <t>Prodhim HEC BANJA</t>
  </si>
  <si>
    <t>Total Prodhim</t>
  </si>
  <si>
    <t>Transaksionet e brendshme</t>
  </si>
  <si>
    <t>Shitje OSHEE</t>
  </si>
  <si>
    <t>Shitje KESH</t>
  </si>
  <si>
    <t>Total transaksione</t>
  </si>
  <si>
    <t>Blerje KURUM</t>
  </si>
  <si>
    <t>Shitje NOA</t>
  </si>
  <si>
    <t>Shitje DANSKE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</si>
  <si>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</si>
  <si>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</si>
  <si>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</si>
  <si>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</si>
  <si>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</si>
  <si>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</si>
  <si>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 (Kontrata e kompensimit)</t>
  </si>
  <si>
    <t>Shitje KESH (Kontrata e kompensimit)</t>
  </si>
  <si>
    <t>Blerje KESH</t>
  </si>
  <si>
    <t>Blerje GEN-I</t>
  </si>
  <si>
    <t>Shitje AYEN</t>
  </si>
  <si>
    <t>NOA</t>
  </si>
  <si>
    <t>Blerje DANSKE</t>
  </si>
  <si>
    <t>KESH</t>
  </si>
  <si>
    <t>Blerje GSA (Kontrata e kompensimit)</t>
  </si>
  <si>
    <t>Shitje GSA (Kontrata e kompensimit)</t>
  </si>
  <si>
    <t>Blerje GSA</t>
  </si>
  <si>
    <t xml:space="preserve">Shitje GSA </t>
  </si>
  <si>
    <t>Blerje DEVOLL</t>
  </si>
  <si>
    <t xml:space="preserve">Shitje DANSKE </t>
  </si>
  <si>
    <t>Shenime:</t>
  </si>
  <si>
    <t>1. Konsumatoret e kualifikuar per secilin subjekt ndryshojne cdo muaj ne varesi te kontratave te nenshkruara nga te dyja palet.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</si>
  <si>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</si>
  <si>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</si>
  <si>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</si>
  <si>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</si>
  <si>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</si>
  <si>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</si>
  <si>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</si>
  <si>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</si>
  <si>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</si>
  <si>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</si>
  <si>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</si>
  <si>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Klientene treg te hapur (TL)</t>
  </si>
  <si>
    <t>Eksporti (Dale) nga Linjat e Interkonjeksionit</t>
  </si>
  <si>
    <t>Energjia Hyrese ne Transmetim</t>
  </si>
  <si>
    <t>Totali I Energjise se Transmetuar+Dalje Interkoneksion</t>
  </si>
  <si>
    <t>Energjia e Transmetuar Brenda rrjetit te OST</t>
  </si>
  <si>
    <t>Humbjet ne Transmetim ne %</t>
  </si>
  <si>
    <t>Energji nga Hec-et  Lokale  levruar ne Rrjetin e Transmetimit</t>
  </si>
  <si>
    <t>”TEODORI 2003” shpk</t>
  </si>
  <si>
    <t>Hec”Ternove” me fuqi 8.385 Mw</t>
  </si>
  <si>
    <t>Hec”Gjorice” me fuqi 4.18 Mw (+h/c ne prodhim)</t>
  </si>
  <si>
    <t>ACR T1</t>
  </si>
  <si>
    <t>ACR T2</t>
  </si>
  <si>
    <t>Hec FANG</t>
  </si>
  <si>
    <t>7=(1+2+3+4+5+6+7+R)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</si>
  <si>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</si>
  <si>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</si>
  <si>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</si>
  <si>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</si>
  <si>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</si>
  <si>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</si>
  <si>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</si>
  <si>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</si>
  <si>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</si>
  <si>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</si>
  <si>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</si>
  <si>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</si>
  <si>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</si>
  <si>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</si>
  <si>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</si>
  <si>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</si>
  <si>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</si>
  <si>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e transmetuar ne rrjetin e Shperndarjes</t>
  </si>
  <si>
    <t>Energji ne dalje nga Interkonieksioni</t>
  </si>
  <si>
    <t>ENERGJI HYRESE NE RRJETIN E TRANSMETIMIT</t>
  </si>
  <si>
    <t>ENERGJI HYRESE NE RRJETIN E SHPERNDARJES</t>
  </si>
  <si>
    <t>Shitje GEN</t>
  </si>
  <si>
    <t>Prodhim HEC PESHQESH+HEC FANG</t>
  </si>
  <si>
    <t>Blerje AES</t>
  </si>
  <si>
    <t>Blerje Devoll</t>
  </si>
  <si>
    <t>Shitje EFT TRN</t>
  </si>
  <si>
    <t>Blerje KESH (Kontrata e levrimeve)</t>
  </si>
  <si>
    <t>Shitje AES</t>
  </si>
  <si>
    <t>EFT (Energy Financing Team) TIRANA</t>
  </si>
  <si>
    <t>AES                      (Albanian Energy Supplier)</t>
  </si>
  <si>
    <t>Blerje Danske</t>
  </si>
  <si>
    <t>Blerje EFT TIRANA</t>
  </si>
  <si>
    <t>31.12.2017</t>
  </si>
  <si>
    <t>AES</t>
  </si>
  <si>
    <t>Prodhimi Hec Fangu</t>
  </si>
  <si>
    <t>Burimi OSHEE sha</t>
  </si>
  <si>
    <t xml:space="preserve">KLIENTET 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</si>
  <si>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</si>
  <si>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</si>
  <si>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</si>
  <si>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</si>
  <si>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</si>
  <si>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</si>
  <si>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</si>
  <si>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</si>
  <si>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</si>
  <si>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</si>
  <si>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</si>
  <si>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</si>
  <si>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</si>
  <si>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</si>
  <si>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</si>
  <si>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</si>
  <si>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>HUMBJE TEKNIKE NE ZONAT E OSHEE</t>
  </si>
  <si>
    <t>TOTALI I HUMBJEVE TEKNIKE OSHEE</t>
  </si>
  <si>
    <t>HUMBJE JOTOKNIKE OSHEE</t>
  </si>
  <si>
    <t>TOTALI I HUMBJEVE OSHEE</t>
  </si>
  <si>
    <t xml:space="preserve">Hec Ura e Fanit </t>
  </si>
  <si>
    <t>Burimi OST ,OSHEE sha</t>
  </si>
  <si>
    <t>TEC Ballsh</t>
  </si>
  <si>
    <t xml:space="preserve">FERROKROM </t>
  </si>
  <si>
    <t>ENERGJI FANG ( AYEN ) Konsum</t>
  </si>
  <si>
    <t>DEVOLLIHPP</t>
  </si>
  <si>
    <t>HEC Gorice</t>
  </si>
  <si>
    <t>HEC Kabash 1&amp;2</t>
  </si>
  <si>
    <t>MC Inerte Lumzi</t>
  </si>
  <si>
    <t>HEC Lumzi</t>
  </si>
  <si>
    <t>AES T1</t>
  </si>
  <si>
    <t>AES T2</t>
  </si>
  <si>
    <t xml:space="preserve">Energji e transmetuar ne rrjetin e OSHE për FMF jo klient  </t>
  </si>
  <si>
    <t>Shitur Kons Familjare FSHU</t>
  </si>
  <si>
    <t>Shitur Kons Jo Familjare FSHU</t>
  </si>
  <si>
    <t>Shitur Kons Jo Familjare FMF</t>
  </si>
  <si>
    <t>Alpiq Energy Albania</t>
  </si>
  <si>
    <t>23X--141204AEA-T</t>
  </si>
  <si>
    <t>29.04.2011</t>
  </si>
  <si>
    <t>Le Trading Albania</t>
  </si>
  <si>
    <t>23X--150309-LT-Y</t>
  </si>
  <si>
    <t>16.02.2015</t>
  </si>
  <si>
    <t>Blerje Ayen</t>
  </si>
  <si>
    <t>Blerje GEN</t>
  </si>
  <si>
    <t>Shitje OST</t>
  </si>
  <si>
    <t>Blerje EFT TRN</t>
  </si>
  <si>
    <t>Shitje Devoll</t>
  </si>
  <si>
    <t>Shitje GETA</t>
  </si>
  <si>
    <t>D=D1+D2+D3+D4+D5</t>
  </si>
  <si>
    <t>Shitur Klienteve FMF (MWh)</t>
  </si>
  <si>
    <t>D.1=D.1.1+D.1.2</t>
  </si>
  <si>
    <t>Shitur Klienteve FMF Privat (MWh)</t>
  </si>
  <si>
    <t>Shitur Klienteve FMF JoBuxhetore(MWh)</t>
  </si>
  <si>
    <t>D.2= D.2.1+D.2.2+D.2.3</t>
  </si>
  <si>
    <t>D.2.1</t>
  </si>
  <si>
    <t>D.2.2</t>
  </si>
  <si>
    <t>D.2.3</t>
  </si>
  <si>
    <t>D.5</t>
  </si>
  <si>
    <t>D.5=D.5.1+D.5.2</t>
  </si>
  <si>
    <t>D.5.1</t>
  </si>
  <si>
    <t>D.5.2</t>
  </si>
  <si>
    <t>Energji e përdorur për klientët e OSHEE</t>
  </si>
  <si>
    <t>Konsumuar nga TEC Vlora 2018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</si>
  <si>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</si>
  <si>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</si>
  <si>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</si>
  <si>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</si>
  <si>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</si>
  <si>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 xml:space="preserve">Te arketueshme sipas 31.12.2017 OSHEE </t>
  </si>
  <si>
    <t>Te Arketueshme per energjine e faturuar ne vitin 2018</t>
  </si>
  <si>
    <t>Private</t>
  </si>
  <si>
    <t>Jo - Buxhetore</t>
  </si>
  <si>
    <t>Lëvruar ne rrjetin e OSHE për FMF jo klient  (tarifë aksesi)</t>
  </si>
  <si>
    <t>Konsumi i OSHEE (shitje+humbje)</t>
  </si>
  <si>
    <t>OST</t>
  </si>
  <si>
    <t>GRUP KURUM</t>
  </si>
  <si>
    <t>OST sha</t>
  </si>
  <si>
    <t>Delivered by KESH-Gen to Transmission</t>
  </si>
  <si>
    <t>Delivered by Small HPP to Transmission</t>
  </si>
  <si>
    <t>Delivered by Large IPP to Transmission</t>
  </si>
  <si>
    <t>Delivered by HEC Peshqesh</t>
  </si>
  <si>
    <t>Delivered by HEC Banje</t>
  </si>
  <si>
    <t>Delivered by HEC FANG</t>
  </si>
  <si>
    <t>Delivered by HEC Ashta</t>
  </si>
  <si>
    <t>Delivered by KURUM to Transmission (Ulez-Shkopet&amp;Bistrica1,2)</t>
  </si>
  <si>
    <t>Delivered (-) to Interconnection</t>
  </si>
  <si>
    <t>Received (+) by Interconnection</t>
  </si>
  <si>
    <t>Balance (Total Interconnection)</t>
  </si>
  <si>
    <t>Total Received by Transmission</t>
  </si>
  <si>
    <t>Transmission Losses (incl own consumption)</t>
  </si>
  <si>
    <t>Transmission Losses %</t>
  </si>
  <si>
    <t>Total Delivered by Transmission</t>
  </si>
  <si>
    <t>Delivered to Interconnections</t>
  </si>
  <si>
    <t xml:space="preserve">Delivered to HV Consumers </t>
  </si>
  <si>
    <t>F.Kruje  220</t>
  </si>
  <si>
    <t>Gjerim KURUM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</si>
  <si>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</si>
  <si>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</si>
  <si>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</si>
  <si>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</si>
  <si>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Ndryshimi I gjendjes se Llogarive te arketueshme gjate vitit 2018</t>
  </si>
  <si>
    <t xml:space="preserve">ENERGJI ASHTA </t>
  </si>
  <si>
    <t>Gjenerim Kurum</t>
  </si>
  <si>
    <t>Shtije DEVOLL</t>
  </si>
  <si>
    <t>Blerje AYEN Energy Trading</t>
  </si>
  <si>
    <t>Shitje AYEN Energy Trading</t>
  </si>
  <si>
    <t>Blerje NOA</t>
  </si>
  <si>
    <t>AYEN Energy Tranding</t>
  </si>
  <si>
    <t>Blerje AYEN AS Energji</t>
  </si>
  <si>
    <t>Shitje AYEN AS Energji</t>
  </si>
  <si>
    <t>Shitje GRID Energy</t>
  </si>
  <si>
    <t>AYEN AS Energji</t>
  </si>
  <si>
    <t xml:space="preserve">Blerje AYEN Energy Trading </t>
  </si>
  <si>
    <t>Blerje AYEN Energy Tranding</t>
  </si>
  <si>
    <t>GETA                                (GREEN ENERGY TRADING ALBANIA)</t>
  </si>
  <si>
    <t>AYEN Trading</t>
  </si>
  <si>
    <t>OST-</t>
  </si>
  <si>
    <t>OST+</t>
  </si>
  <si>
    <t>Ballanca e shkembimeve në Interkoneksion.</t>
  </si>
  <si>
    <t>Prodhimi Neto  KESH sha</t>
  </si>
  <si>
    <t>Energji per OSHEE sha nga KESH sha</t>
  </si>
  <si>
    <t xml:space="preserve">Energji per sherbime ndihmese+disbalanca </t>
  </si>
  <si>
    <t xml:space="preserve">Konsumuar nga Tec Vlora </t>
  </si>
  <si>
    <t>Ballanca e shkembimeve të brendëshme (pa OST,OSHEE).</t>
  </si>
  <si>
    <t>Energy to Energy</t>
  </si>
  <si>
    <t>DON-UCD</t>
  </si>
  <si>
    <t>54X-EN-TO-EN-13F</t>
  </si>
  <si>
    <t>13.10.2017</t>
  </si>
  <si>
    <t>54X-DON-UCD--15T</t>
  </si>
  <si>
    <t>17.07.2018</t>
  </si>
  <si>
    <t>HEC “Tucep 2”</t>
  </si>
  <si>
    <t>NIVELI I FIERZES   1991-2018</t>
  </si>
  <si>
    <t>Energji Totale e Hyrë në OSHEE  Sh.a (MWh)</t>
  </si>
  <si>
    <t>A.1=Sum(A.1.1,A1.6)</t>
  </si>
  <si>
    <t>Energji e transmetuar per klientet_35kV (te dal ne treg te parregulluar)</t>
  </si>
  <si>
    <t>Nga OST per llogari te klienteve te OSHEE Sh.a prodhuarnga HEC-et ne rrjetin e transmetimit</t>
  </si>
  <si>
    <t>A.1.6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</si>
  <si>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</si>
  <si>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</si>
  <si>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</si>
  <si>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</si>
  <si>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</si>
  <si>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</si>
  <si>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</si>
  <si>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</si>
  <si>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</si>
  <si>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</si>
  <si>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</si>
  <si>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</si>
  <si>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HEC Shpella Poshte 2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</si>
  <si>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</si>
  <si>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</si>
  <si>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</si>
  <si>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</si>
  <si>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</si>
  <si>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</si>
  <si>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</si>
  <si>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</si>
  <si>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</si>
  <si>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</si>
  <si>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</si>
  <si>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</si>
  <si>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PARAQITJA SKEMATIKE E FLUKSEVE TE ENERGJISE NE SISTEMIN ELEKTRO-ENERGJITIK SHQIPETAR VITI 2018 (MWh)</t>
  </si>
  <si>
    <t>-</t>
  </si>
  <si>
    <t>+</t>
  </si>
  <si>
    <t>KESH si BRP</t>
  </si>
  <si>
    <t>KESH si FSHN</t>
  </si>
  <si>
    <t>Aktivizim Rezerve ne Ulje nga KESH sh.a.</t>
  </si>
  <si>
    <t>OST sh.a.</t>
  </si>
  <si>
    <t xml:space="preserve">DISBALANCA NEGATIVE </t>
  </si>
  <si>
    <t xml:space="preserve">DISBALANCA POZITIVE </t>
  </si>
  <si>
    <t xml:space="preserve"> </t>
  </si>
  <si>
    <t>Njesia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</si>
  <si>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</si>
  <si>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</si>
  <si>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</si>
  <si>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</si>
  <si>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</si>
  <si>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</si>
  <si>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</si>
  <si>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</si>
  <si>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</si>
  <si>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</si>
  <si>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</si>
  <si>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</si>
  <si>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</si>
  <si>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</si>
  <si>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</si>
  <si>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Blerje Energjia DOO Veternik</t>
  </si>
  <si>
    <t xml:space="preserve">Shitje AYEN Energy Trading </t>
  </si>
  <si>
    <t>Shitje Danske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</si>
  <si>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</si>
  <si>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</si>
  <si>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</si>
  <si>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</si>
  <si>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</si>
  <si>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</si>
  <si>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</si>
  <si>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</si>
  <si>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</si>
  <si>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</si>
  <si>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</si>
  <si>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TABELA ME TE DHENA PERIODIKE (MUJORE) TE OSHEE Sh.a 2019</t>
  </si>
  <si>
    <t>A.2 = Sum(A.2.1, A.2.3)</t>
  </si>
  <si>
    <t>A.2.3</t>
  </si>
  <si>
    <t>Burimet e Rinovueshme (BRE)</t>
  </si>
  <si>
    <t>4-M 2019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</si>
  <si>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</si>
  <si>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</si>
  <si>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</si>
  <si>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</si>
  <si>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</si>
  <si>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</si>
  <si>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</si>
  <si>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PRODHIMI GJATE VITIT 2019 NGA CENTRALET E LIDHURA NE RRJETIN E TRANSMETIMIT  (MWh)</t>
  </si>
  <si>
    <t>PRODHIMI GJATE VITIT 2019 NGA CENTRALET E LIDHURA NE RRJETIN E SHPERNDARJES  (MWh)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</si>
  <si>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</si>
  <si>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</si>
  <si>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</si>
  <si>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</si>
  <si>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</si>
  <si>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</si>
  <si>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</si>
  <si>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</si>
  <si>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</si>
  <si>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</si>
  <si>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</si>
  <si>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</si>
  <si>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</si>
  <si>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Hec Blaç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</si>
  <si>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</si>
  <si>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</si>
  <si>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</si>
  <si>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</si>
  <si>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</si>
  <si>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</si>
  <si>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</si>
  <si>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</si>
  <si>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</si>
  <si>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</si>
  <si>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PRODHIMI GJATE VITIT 2019 NGA CENTRALET FOTOVOLTAIKE TË LIDHURA NE RRJETIN E SHPERNDARJES  (MWh)</t>
  </si>
  <si>
    <t>CENTRAL FOTOVOLTAIK</t>
  </si>
  <si>
    <t>UKKO  (pa sistemuarne sistem)</t>
  </si>
  <si>
    <t>Shuma  2019</t>
  </si>
  <si>
    <t xml:space="preserve">BILANCI ENERGJITIK 4-Mujori 2019 (MWh) </t>
  </si>
  <si>
    <t>FOTOVOLTAIK</t>
  </si>
  <si>
    <t>HC.Priv/Kon + CENTR Fotovoltaikë ne Rrjetin e  OSHEE</t>
  </si>
  <si>
    <t>Ballanca në interkoneksion (marrje)</t>
  </si>
  <si>
    <t>Energji për FMF (Treg Lib)</t>
  </si>
  <si>
    <t xml:space="preserve">Energji ne rrjetin e OSHE / FMF (klient në treg të liberalizuar ) </t>
  </si>
  <si>
    <t xml:space="preserve">TË DHËNA MBI TRANSMETIMIN E ENERGJISË ELEKTRIKE  NGA OPERATORI I SISTEMIT TE TRANSMETIMIT NË SHQIPËRI PËR VITIN 2019 (MWh) </t>
  </si>
  <si>
    <t>BILANCI OST sha 4-Mujori 2019 (MWh)</t>
  </si>
  <si>
    <t>Progresivi 2019</t>
  </si>
  <si>
    <t>Prodhimi i Centraleve Fotovoltaike</t>
  </si>
  <si>
    <t>Energji per klientet_35kV (te dal ne treg te parregulluar)</t>
  </si>
  <si>
    <t>LOSSES 2009-2019</t>
  </si>
  <si>
    <t>NIVELI I HUMBJEVE   (%) 2009-2019</t>
  </si>
  <si>
    <t>PERFORMANCA E OPERATOTRIT TE SHPERNDARJES  2009-2019 (%)</t>
  </si>
  <si>
    <t>Niveli i Arketimeve   ( %)   2009-2019</t>
  </si>
  <si>
    <t>Efektiviteti i shitjeve  (%)   2009-2019</t>
  </si>
  <si>
    <t>2019            4-Mujori</t>
  </si>
  <si>
    <t>1.01.2019-31.01.2019</t>
  </si>
  <si>
    <t>1.02.2019-28.02.2019</t>
  </si>
  <si>
    <t>1.03.2019-17.03.2019</t>
  </si>
  <si>
    <t>18.03.2019-21.03.2019</t>
  </si>
  <si>
    <t>22.03.2019-31.03.2019</t>
  </si>
  <si>
    <t>1.03.2019-10.03.2019</t>
  </si>
  <si>
    <t>11.03.2019-13.03.2019</t>
  </si>
  <si>
    <t>14.03.2019-17.03.2019</t>
  </si>
  <si>
    <t>1-22.04.2019</t>
  </si>
  <si>
    <t>26-30.04.2019</t>
  </si>
  <si>
    <t>1-30.04.2019</t>
  </si>
  <si>
    <t>Tabela me te dhenat e Alokimit te ATC 2019</t>
  </si>
  <si>
    <t>Tabela e Faturave te detyrime midis Furnizuesve te Kualifikuar dhe OST Sha per vitin 2019</t>
  </si>
  <si>
    <t>VITI 2019</t>
  </si>
  <si>
    <t>AYEN-nev</t>
  </si>
  <si>
    <t>Aktivizim Rezerve ne Rritje nga KESH sh.a.</t>
  </si>
  <si>
    <t>N/ST i GSA EL i ri 110kV -T1/055</t>
  </si>
  <si>
    <t>N/ST i GSA EL 110kV-T2/960</t>
  </si>
  <si>
    <t>N/ST i AES EL 110kV-T1/690</t>
  </si>
  <si>
    <t>N/ST I AES EL 110kV-T2/692</t>
  </si>
  <si>
    <t xml:space="preserve">KLIENTET NE TENSION TE LARTE (KUALIFIKUAR) PER VITIN 2019   (MWh) </t>
  </si>
  <si>
    <t xml:space="preserve"> FUSHE ARRES Beralb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</si>
  <si>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</si>
  <si>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</si>
  <si>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</si>
  <si>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</si>
  <si>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</si>
  <si>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</si>
  <si>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</si>
  <si>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30.04.2019</t>
  </si>
  <si>
    <t>ECURIA E GJENDJES DEBITORE NDAJ OSHEE 31 DHJETOR 2009  - 30 PRILL 2019   ( 000 000 LEKË)</t>
  </si>
  <si>
    <t>Energji Totale ne Operatorin e Sistemit te Shperndarjes  2009-2019   ne MWh</t>
  </si>
  <si>
    <t xml:space="preserve">Devijimet ne Programin e Interkoneksionit 2019 (MWh) </t>
  </si>
  <si>
    <t>HUMBJET NE RRJETIN E SHPERNDARJES 2009-2019 (MWh)</t>
  </si>
  <si>
    <r>
      <t xml:space="preserve">2019             </t>
    </r>
    <r>
      <rPr>
        <b/>
        <sz val="8"/>
        <rFont val="Times New Roman"/>
        <family val="1"/>
      </rPr>
      <t>(4-mujori)</t>
    </r>
  </si>
  <si>
    <t>Transaksionet e  energjise elektrike te Pjesemarresve te Tregut ne [MWh] per 2019</t>
  </si>
  <si>
    <t xml:space="preserve">Blerje URADRIN </t>
  </si>
  <si>
    <t>ENERGJI ASHTA</t>
  </si>
  <si>
    <t>Prodhim HEC ASHTA</t>
  </si>
  <si>
    <t>DANSKE COMMODITIES</t>
  </si>
  <si>
    <t>Shitje AYEN Energy Tranding</t>
  </si>
  <si>
    <t>Shitje ReNRGY</t>
  </si>
  <si>
    <t>Shitje Devoll HP</t>
  </si>
  <si>
    <t>Energy Supply - AL</t>
  </si>
  <si>
    <t>Prodhimi/Konsumi</t>
  </si>
  <si>
    <t xml:space="preserve">Prodhim HEC-et </t>
  </si>
  <si>
    <t>ALPIQ</t>
  </si>
  <si>
    <t xml:space="preserve">AXPO ALBANIA </t>
  </si>
  <si>
    <t>Shitje Ayen Energy Trading</t>
  </si>
  <si>
    <t>Shitje EFT Tirana</t>
  </si>
  <si>
    <t xml:space="preserve">ReNRGY                             </t>
  </si>
  <si>
    <t>URADRIN SH.P.K</t>
  </si>
  <si>
    <t xml:space="preserve">ENERGIA GAS AND POWER ALBANIA                                  </t>
  </si>
  <si>
    <t>Shitje EFT TIRANA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</si>
  <si>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</si>
  <si>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</si>
  <si>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ReNRGY Trading Group sh.p.k</t>
  </si>
  <si>
    <t>Devoll Hydropower sh.a</t>
  </si>
  <si>
    <t>GSA shpk</t>
  </si>
  <si>
    <t>NOA Energy</t>
  </si>
  <si>
    <t>Network for Trading</t>
  </si>
  <si>
    <t>EFT AG</t>
  </si>
  <si>
    <t>EFT TRN</t>
  </si>
  <si>
    <t>GRID Energy shpk</t>
  </si>
  <si>
    <t>HSE doo Ljubljana</t>
  </si>
  <si>
    <t>Nova-Commodities</t>
  </si>
  <si>
    <t>Le Trading</t>
  </si>
  <si>
    <t>Programi importit OSHEE 2019</t>
  </si>
  <si>
    <t>Regjistri Pjesmarresve te Tregut 2019 (08 Maj 2019)  (aktiv)</t>
  </si>
  <si>
    <t>T,F</t>
  </si>
  <si>
    <t>Kastrati Energy</t>
  </si>
  <si>
    <t>54X-11LKE250319U</t>
  </si>
  <si>
    <t>25.03.2019</t>
  </si>
  <si>
    <t>Blerjet e OSHEE sh.a të energjisë elektrike në tregun e hapur për vitin 2019</t>
  </si>
  <si>
    <t>OSHEE sh.a.</t>
  </si>
  <si>
    <t xml:space="preserve">Muaji </t>
  </si>
  <si>
    <t>Kompanitë fituese</t>
  </si>
  <si>
    <t xml:space="preserve">Periudha </t>
  </si>
  <si>
    <t>Intervali i lëvrimit</t>
  </si>
  <si>
    <t>Pika e lëvrimit</t>
  </si>
  <si>
    <t>Sasia (MWh)</t>
  </si>
  <si>
    <t>Çmimi Euro/MWh</t>
  </si>
  <si>
    <t>Vlera pa TVSH (Euro)</t>
  </si>
  <si>
    <t>Blerë nga:</t>
  </si>
  <si>
    <t>01.01.2019  31.01.2019</t>
  </si>
  <si>
    <t>00.oo-24.oo (24 ORË)</t>
  </si>
  <si>
    <t>01.01.2019  10.01.2019</t>
  </si>
  <si>
    <t>07.oo-23.oo (16 ORË)</t>
  </si>
  <si>
    <t>11.01.2019  17.01.2019</t>
  </si>
  <si>
    <t>08.oo-23.oo (15 ORË)</t>
  </si>
  <si>
    <t>18.01.2019  24.01.2019</t>
  </si>
  <si>
    <t>GEN I TIRANA</t>
  </si>
  <si>
    <t>NETWORK FOR TRADING</t>
  </si>
  <si>
    <t>07.oo-24.oo (16 ORË)</t>
  </si>
  <si>
    <t>HSE D.O.O LJUBJANA</t>
  </si>
  <si>
    <t>25.01.2019  31.01.2019</t>
  </si>
  <si>
    <t>NOA ENERGY TRADE</t>
  </si>
  <si>
    <t>GSA  SHPK</t>
  </si>
  <si>
    <t>08.oo-24.oo (15 ORË)</t>
  </si>
  <si>
    <t>AYEN ENERGY TRADING</t>
  </si>
  <si>
    <t>NOVA COMMODITIES</t>
  </si>
  <si>
    <t>GRID ENERGY SHPK</t>
  </si>
  <si>
    <t>DEVOLL HYDROPOWER SHA</t>
  </si>
  <si>
    <t>RENGRY TRADING GROUP</t>
  </si>
  <si>
    <t>Total Janar 2019</t>
  </si>
  <si>
    <t>15.02.2019  21.02.2019</t>
  </si>
  <si>
    <t>01.02.2019  07.02.2020</t>
  </si>
  <si>
    <t>22.02.2019  28.02.2019</t>
  </si>
  <si>
    <t>01.02.2019  07.02.2019</t>
  </si>
  <si>
    <t>06.oo-24.oo (18 ORË)</t>
  </si>
  <si>
    <t>Total SHKURT 2019</t>
  </si>
  <si>
    <t>11.03.2019  31.03.2019</t>
  </si>
  <si>
    <t>11.03.2019  17.03.2019</t>
  </si>
  <si>
    <t>01.03.2019  10.03.2019</t>
  </si>
  <si>
    <t>22.03.2019  31.03.2019</t>
  </si>
  <si>
    <t>06.oo-23.oo (17 ORË)</t>
  </si>
  <si>
    <t>12.03.2019  21.03.2019</t>
  </si>
  <si>
    <t>LE TRADIND</t>
  </si>
  <si>
    <t>Total MARS 2019</t>
  </si>
  <si>
    <t>01.04.2019  10.04.2019</t>
  </si>
  <si>
    <t>26.04.2019  30.04.2019</t>
  </si>
  <si>
    <t>11.04.2019  22.04.2019</t>
  </si>
  <si>
    <t>01.04.2019  30.04.2019</t>
  </si>
  <si>
    <t>Total PRILL 2019</t>
  </si>
  <si>
    <t xml:space="preserve">Burimi  : OSHEE sha </t>
  </si>
  <si>
    <t>Ne vazhdim te komunikimeve per diferencat e importit realizuar ne muajin MARS 2019 , ju sqaroj se ne muajin MARS</t>
  </si>
  <si>
    <r>
      <t>1-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Kemi ndryshimin e ores , e cila nuk llogaritet ne raportet e sistemit.</t>
    </r>
  </si>
  <si>
    <r>
      <t>2-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Shoqeria GEN-I ka perdorur 10 % qe ka sipas kushteve te kontrates , gjate levrimeve nuk e ka zbritur qe ti permbahet sasise kontraktuale ,ndaj sasia prej 384 MWh eshte faturuar 0.1 Euro . Subjekti EFT AG ka sjell 17 MWh me pak se kontrata , Subjekti Le Trading ka sjell 3 MWh me pak se kontrata.</t>
    </r>
  </si>
  <si>
    <r>
      <t>3-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Ne raportin e gjeneruar nga sistemi per proceduren 22-31 MARS 2019 , ka gabim totali I sasise se blere per LOT 2 ne subjektin EFT AG me nje diference 3,200 MWh.</t>
    </r>
  </si>
  <si>
    <t>Blerjet e OST sh.a të energjisë elektrike në tregun e hapur për vitin 2019 ( janar.shkurt,mars,prill)</t>
  </si>
  <si>
    <t>JANAR -PRILL</t>
  </si>
  <si>
    <t>DEVOLL HYDROPOWER</t>
  </si>
  <si>
    <t>01.01.2019 13.01.2019</t>
  </si>
  <si>
    <t>00.OO 24.OO 24 orë</t>
  </si>
  <si>
    <t>NOA ENERGY TRADING</t>
  </si>
  <si>
    <t>14.01.2019 27.01.2019</t>
  </si>
  <si>
    <t>DANSKE COMMODITY ALBANIA</t>
  </si>
  <si>
    <t>00.O8 23.OO 15 orë</t>
  </si>
  <si>
    <t>28.01.2019 28.02.2019</t>
  </si>
  <si>
    <t>06.02.2019 17.02.2019</t>
  </si>
  <si>
    <t>00.O7 23.OO 16 orë</t>
  </si>
  <si>
    <t>KESH SHA</t>
  </si>
  <si>
    <t>18.02.2019 28.02.2019</t>
  </si>
  <si>
    <t>01.03.2019 31.03.2019</t>
  </si>
  <si>
    <t>11.03.2019  20.03.2019</t>
  </si>
  <si>
    <t>27.03.2019  31.03.2019</t>
  </si>
  <si>
    <t>01.04.2019  07.04.2019</t>
  </si>
  <si>
    <t>08.04.2019  14.04.2019</t>
  </si>
  <si>
    <t>15.04.2019  21.04.2019</t>
  </si>
  <si>
    <t>Total 4-mujori 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</si>
</sst>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0.0"/>
    <numFmt numFmtId="169" formatCode="#,##0.000"/>
    <numFmt numFmtId="170" formatCode="0.000"/>
    <numFmt numFmtId="171" formatCode="&quot; &quot;#,##0.00&quot;    &quot;;&quot;-&quot;#,##0.00&quot;    &quot;;&quot; -&quot;00&quot;    &quot;;&quot; &quot;@&quot; &quot;"/>
    <numFmt numFmtId="172" formatCode="dd\.mm\.yyyy;@"/>
    <numFmt numFmtId="173" formatCode="dd&quot;/&quot;mm&quot;/&quot;yyyy"/>
    <numFmt numFmtId="174" formatCode="#,##0.0"/>
    <numFmt numFmtId="175" formatCode="#,##0.00000"/>
    <numFmt numFmtId="176" formatCode="_(* #,##0.000000000000_);_(* \(#,##0.000000000000\);_(* &quot;-&quot;??_);_(@_)"/>
    <numFmt numFmtId="177" formatCode="_(* #,##0.000_);_(* \(#,##0.000\);_(* &quot;-&quot;??_);_(@_)"/>
    <numFmt numFmtId="178" formatCode="#,##0.0000"/>
    <numFmt numFmtId="179" formatCode="#,##0.00000000"/>
    <numFmt numFmtId="180" formatCode="&quot;£&quot;#,##0.00;[Red]\-&quot;£&quot;#,##0.00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63"/>
      <name val="Tahoma"/>
      <family val="2"/>
    </font>
    <font>
      <sz val="10"/>
      <name val="Calibri"/>
      <family val="2"/>
    </font>
    <font>
      <b/>
      <i/>
      <sz val="10"/>
      <name val="Garamond"/>
      <family val="1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Garamond"/>
      <family val="1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sz val="6"/>
      <color indexed="8"/>
      <name val="Garamond"/>
      <family val="1"/>
    </font>
    <font>
      <b/>
      <sz val="6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ahoma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11"/>
      <name val="Arial"/>
      <family val="2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Garamond"/>
      <family val="1"/>
    </font>
    <font>
      <b/>
      <i/>
      <sz val="8"/>
      <name val="Garamond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b/>
      <sz val="10"/>
      <color indexed="17"/>
      <name val="Times New Roman"/>
      <family val="1"/>
    </font>
    <font>
      <b/>
      <sz val="8"/>
      <color indexed="10"/>
      <name val="Garamond"/>
      <family val="1"/>
    </font>
    <font>
      <sz val="8"/>
      <name val="Garamond"/>
      <family val="1"/>
    </font>
    <font>
      <sz val="8"/>
      <color indexed="10"/>
      <name val="Arial"/>
      <family val="2"/>
    </font>
    <font>
      <sz val="8"/>
      <name val="Arial"/>
      <family val="2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9"/>
      <name val="Times New Roman"/>
      <family val="1"/>
    </font>
    <font>
      <b/>
      <sz val="7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b/>
      <sz val="10"/>
      <color indexed="63"/>
      <name val="Calibri"/>
      <family val="0"/>
    </font>
    <font>
      <b/>
      <sz val="10"/>
      <color indexed="63"/>
      <name val="Times New Roman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7"/>
      <color indexed="63"/>
      <name val="Times New Roman"/>
      <family val="0"/>
    </font>
    <font>
      <b/>
      <sz val="7"/>
      <color indexed="8"/>
      <name val="Times New Roman"/>
      <family val="0"/>
    </font>
    <font>
      <sz val="11"/>
      <color indexed="63"/>
      <name val="Times New Roman"/>
      <family val="0"/>
    </font>
    <font>
      <b/>
      <sz val="13.2"/>
      <color indexed="8"/>
      <name val="Times New Roman"/>
      <family val="0"/>
    </font>
    <font>
      <b/>
      <sz val="6"/>
      <color indexed="63"/>
      <name val="Calibri"/>
      <family val="0"/>
    </font>
    <font>
      <b/>
      <sz val="8"/>
      <color indexed="63"/>
      <name val="Calibri"/>
      <family val="0"/>
    </font>
    <font>
      <b/>
      <sz val="5"/>
      <color indexed="63"/>
      <name val="Calibri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7"/>
      <color indexed="63"/>
      <name val="Calibri"/>
      <family val="0"/>
    </font>
    <font>
      <b/>
      <sz val="9"/>
      <color indexed="8"/>
      <name val="Calibri"/>
      <family val="0"/>
    </font>
    <font>
      <b/>
      <sz val="8"/>
      <color indexed="63"/>
      <name val="Times New Roman"/>
      <family val="0"/>
    </font>
    <font>
      <b/>
      <sz val="9"/>
      <color indexed="63"/>
      <name val="Times New Roman"/>
      <family val="0"/>
    </font>
    <font>
      <b/>
      <sz val="11"/>
      <color indexed="63"/>
      <name val="Times New Roman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10"/>
      <color theme="1"/>
      <name val="Arial Narrow"/>
      <family val="2"/>
    </font>
    <font>
      <b/>
      <i/>
      <sz val="10"/>
      <color theme="1"/>
      <name val="Garamond"/>
      <family val="1"/>
    </font>
    <font>
      <b/>
      <sz val="8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Garamond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404040"/>
      <name val="Tahoma"/>
      <family val="2"/>
    </font>
    <font>
      <sz val="10"/>
      <color theme="1"/>
      <name val="Arial"/>
      <family val="2"/>
    </font>
    <font>
      <sz val="6"/>
      <color theme="1"/>
      <name val="Garamond"/>
      <family val="1"/>
    </font>
    <font>
      <sz val="8"/>
      <color theme="1"/>
      <name val="Calibri"/>
      <family val="2"/>
    </font>
    <font>
      <b/>
      <sz val="10"/>
      <color theme="1"/>
      <name val="Tahoma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Garamond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0000"/>
      <name val="Garamond"/>
      <family val="1"/>
    </font>
    <font>
      <sz val="8"/>
      <color rgb="FFFF0000"/>
      <name val="Arial"/>
      <family val="2"/>
    </font>
    <font>
      <b/>
      <sz val="8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rgb="FFFF0000"/>
      <name val="Times New Roman"/>
      <family val="1"/>
    </font>
    <font>
      <b/>
      <sz val="8"/>
      <color theme="1"/>
      <name val="Calibri"/>
      <family val="2"/>
    </font>
    <font>
      <b/>
      <i/>
      <sz val="10"/>
      <color theme="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00B050"/>
      <name val="Times New Roman"/>
      <family val="1"/>
    </font>
    <font>
      <b/>
      <sz val="12"/>
      <color theme="1"/>
      <name val="Times New Roman"/>
      <family val="1"/>
    </font>
    <font>
      <b/>
      <u val="single"/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9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30" borderId="1" applyNumberFormat="0" applyAlignment="0" applyProtection="0"/>
    <xf numFmtId="0" fontId="136" fillId="0" borderId="6" applyNumberFormat="0" applyFill="0" applyAlignment="0" applyProtection="0"/>
    <xf numFmtId="0" fontId="1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8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7">
      <alignment/>
      <protection/>
    </xf>
    <xf numFmtId="0" fontId="14" fillId="0" borderId="0">
      <alignment/>
      <protection/>
    </xf>
    <xf numFmtId="0" fontId="0" fillId="32" borderId="8" applyNumberFormat="0" applyFont="0" applyAlignment="0" applyProtection="0"/>
    <xf numFmtId="0" fontId="13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0" applyNumberFormat="0" applyFill="0" applyAlignment="0" applyProtection="0"/>
    <xf numFmtId="0" fontId="142" fillId="0" borderId="0" applyNumberFormat="0" applyFill="0" applyBorder="0" applyAlignment="0" applyProtection="0"/>
  </cellStyleXfs>
  <cellXfs count="1569">
    <xf numFmtId="0" fontId="0" fillId="0" borderId="0" xfId="0" applyFont="1" applyAlignment="1">
      <alignment/>
    </xf>
    <xf numFmtId="0" fontId="143" fillId="0" borderId="0" xfId="0" applyFont="1" applyAlignment="1">
      <alignment/>
    </xf>
    <xf numFmtId="0" fontId="143" fillId="0" borderId="0" xfId="0" applyFont="1" applyBorder="1" applyAlignment="1">
      <alignment/>
    </xf>
    <xf numFmtId="2" fontId="14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4" fillId="0" borderId="0" xfId="0" applyFont="1" applyAlignment="1">
      <alignment horizontal="center"/>
    </xf>
    <xf numFmtId="0" fontId="145" fillId="0" borderId="0" xfId="0" applyFont="1" applyFill="1" applyAlignment="1">
      <alignment/>
    </xf>
    <xf numFmtId="164" fontId="7" fillId="0" borderId="7" xfId="0" applyNumberFormat="1" applyFont="1" applyFill="1" applyBorder="1" applyAlignment="1">
      <alignment horizontal="right"/>
    </xf>
    <xf numFmtId="164" fontId="7" fillId="0" borderId="7" xfId="58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wrapText="1"/>
    </xf>
    <xf numFmtId="37" fontId="145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164" fontId="9" fillId="0" borderId="7" xfId="58" applyNumberFormat="1" applyFont="1" applyFill="1" applyBorder="1" applyAlignment="1">
      <alignment horizontal="right" vertical="center"/>
    </xf>
    <xf numFmtId="3" fontId="9" fillId="0" borderId="7" xfId="58" applyNumberFormat="1" applyFont="1" applyFill="1" applyBorder="1" applyAlignment="1">
      <alignment horizontal="right" vertical="center"/>
    </xf>
    <xf numFmtId="165" fontId="9" fillId="0" borderId="7" xfId="58" applyNumberFormat="1" applyFont="1" applyFill="1" applyBorder="1" applyAlignment="1">
      <alignment horizontal="right" vertical="center"/>
    </xf>
    <xf numFmtId="0" fontId="145" fillId="0" borderId="7" xfId="0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146" fillId="0" borderId="7" xfId="0" applyFont="1" applyBorder="1" applyAlignment="1">
      <alignment horizontal="center" vertical="center"/>
    </xf>
    <xf numFmtId="41" fontId="9" fillId="0" borderId="7" xfId="78" applyNumberFormat="1" applyFont="1" applyBorder="1" applyAlignment="1">
      <alignment horizontal="right" vertical="center"/>
      <protection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4" fontId="7" fillId="0" borderId="12" xfId="58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3" fontId="145" fillId="0" borderId="0" xfId="0" applyNumberFormat="1" applyFont="1" applyFill="1" applyAlignment="1">
      <alignment/>
    </xf>
    <xf numFmtId="1" fontId="14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144" fillId="0" borderId="7" xfId="0" applyFont="1" applyBorder="1" applyAlignment="1">
      <alignment/>
    </xf>
    <xf numFmtId="0" fontId="144" fillId="0" borderId="7" xfId="0" applyFont="1" applyFill="1" applyBorder="1" applyAlignment="1">
      <alignment/>
    </xf>
    <xf numFmtId="3" fontId="145" fillId="0" borderId="7" xfId="58" applyNumberFormat="1" applyFont="1" applyFill="1" applyBorder="1" applyAlignment="1">
      <alignment horizontal="center"/>
    </xf>
    <xf numFmtId="3" fontId="145" fillId="0" borderId="7" xfId="0" applyNumberFormat="1" applyFont="1" applyFill="1" applyBorder="1" applyAlignment="1">
      <alignment horizontal="center"/>
    </xf>
    <xf numFmtId="3" fontId="145" fillId="0" borderId="7" xfId="0" applyNumberFormat="1" applyFont="1" applyBorder="1" applyAlignment="1">
      <alignment horizontal="center"/>
    </xf>
    <xf numFmtId="37" fontId="145" fillId="0" borderId="7" xfId="0" applyNumberFormat="1" applyFont="1" applyBorder="1" applyAlignment="1">
      <alignment horizontal="center"/>
    </xf>
    <xf numFmtId="3" fontId="9" fillId="0" borderId="7" xfId="58" applyNumberFormat="1" applyFont="1" applyFill="1" applyBorder="1" applyAlignment="1">
      <alignment horizontal="center"/>
    </xf>
    <xf numFmtId="37" fontId="145" fillId="0" borderId="7" xfId="0" applyNumberFormat="1" applyFont="1" applyFill="1" applyBorder="1" applyAlignment="1">
      <alignment horizontal="center"/>
    </xf>
    <xf numFmtId="3" fontId="146" fillId="0" borderId="11" xfId="0" applyNumberFormat="1" applyFont="1" applyFill="1" applyBorder="1" applyAlignment="1">
      <alignment horizontal="center"/>
    </xf>
    <xf numFmtId="165" fontId="143" fillId="0" borderId="11" xfId="0" applyNumberFormat="1" applyFont="1" applyBorder="1" applyAlignment="1">
      <alignment/>
    </xf>
    <xf numFmtId="3" fontId="146" fillId="0" borderId="0" xfId="0" applyNumberFormat="1" applyFont="1" applyFill="1" applyBorder="1" applyAlignment="1">
      <alignment horizontal="center" vertical="center"/>
    </xf>
    <xf numFmtId="0" fontId="146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45" fillId="0" borderId="0" xfId="0" applyFont="1" applyAlignment="1">
      <alignment/>
    </xf>
    <xf numFmtId="3" fontId="143" fillId="0" borderId="7" xfId="0" applyNumberFormat="1" applyFont="1" applyBorder="1" applyAlignment="1">
      <alignment/>
    </xf>
    <xf numFmtId="3" fontId="143" fillId="0" borderId="0" xfId="0" applyNumberFormat="1" applyFont="1" applyAlignment="1">
      <alignment/>
    </xf>
    <xf numFmtId="0" fontId="143" fillId="0" borderId="0" xfId="0" applyFont="1" applyAlignment="1">
      <alignment/>
    </xf>
    <xf numFmtId="37" fontId="146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2" fontId="14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3" fillId="0" borderId="7" xfId="0" applyNumberFormat="1" applyFont="1" applyBorder="1" applyAlignment="1">
      <alignment horizontal="center"/>
    </xf>
    <xf numFmtId="4" fontId="143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6" fillId="0" borderId="7" xfId="0" applyNumberFormat="1" applyFont="1" applyBorder="1" applyAlignment="1">
      <alignment horizontal="center"/>
    </xf>
    <xf numFmtId="167" fontId="143" fillId="0" borderId="7" xfId="90" applyNumberFormat="1" applyFont="1" applyBorder="1" applyAlignment="1">
      <alignment horizontal="center"/>
    </xf>
    <xf numFmtId="168" fontId="146" fillId="0" borderId="7" xfId="0" applyNumberFormat="1" applyFont="1" applyBorder="1" applyAlignment="1">
      <alignment horizontal="center"/>
    </xf>
    <xf numFmtId="170" fontId="143" fillId="0" borderId="0" xfId="0" applyNumberFormat="1" applyFont="1" applyAlignment="1">
      <alignment/>
    </xf>
    <xf numFmtId="2" fontId="143" fillId="0" borderId="0" xfId="0" applyNumberFormat="1" applyFont="1" applyAlignment="1">
      <alignment/>
    </xf>
    <xf numFmtId="0" fontId="144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164" fontId="5" fillId="33" borderId="12" xfId="58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left" vertical="center"/>
    </xf>
    <xf numFmtId="164" fontId="19" fillId="34" borderId="7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20" xfId="58" applyNumberFormat="1" applyFont="1" applyFill="1" applyBorder="1" applyAlignment="1">
      <alignment horizontal="center" vertical="center"/>
    </xf>
    <xf numFmtId="165" fontId="5" fillId="0" borderId="20" xfId="58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3" fontId="144" fillId="0" borderId="11" xfId="0" applyNumberFormat="1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7" xfId="58" applyNumberFormat="1" applyFont="1" applyFill="1" applyBorder="1" applyAlignment="1">
      <alignment/>
    </xf>
    <xf numFmtId="164" fontId="144" fillId="0" borderId="7" xfId="0" applyNumberFormat="1" applyFont="1" applyBorder="1" applyAlignment="1">
      <alignment/>
    </xf>
    <xf numFmtId="165" fontId="144" fillId="0" borderId="7" xfId="0" applyNumberFormat="1" applyFont="1" applyBorder="1" applyAlignment="1">
      <alignment/>
    </xf>
    <xf numFmtId="3" fontId="144" fillId="0" borderId="7" xfId="0" applyNumberFormat="1" applyFont="1" applyBorder="1" applyAlignment="1">
      <alignment/>
    </xf>
    <xf numFmtId="37" fontId="144" fillId="0" borderId="11" xfId="0" applyNumberFormat="1" applyFont="1" applyBorder="1" applyAlignment="1">
      <alignment/>
    </xf>
    <xf numFmtId="3" fontId="144" fillId="0" borderId="20" xfId="0" applyNumberFormat="1" applyFont="1" applyBorder="1" applyAlignment="1">
      <alignment/>
    </xf>
    <xf numFmtId="164" fontId="143" fillId="0" borderId="0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164" fontId="144" fillId="0" borderId="7" xfId="0" applyNumberFormat="1" applyFont="1" applyFill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12" xfId="58" applyNumberFormat="1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3" fontId="144" fillId="0" borderId="13" xfId="0" applyNumberFormat="1" applyFont="1" applyBorder="1" applyAlignment="1">
      <alignment/>
    </xf>
    <xf numFmtId="164" fontId="143" fillId="0" borderId="0" xfId="0" applyNumberFormat="1" applyFont="1" applyAlignment="1">
      <alignment/>
    </xf>
    <xf numFmtId="164" fontId="5" fillId="0" borderId="13" xfId="0" applyNumberFormat="1" applyFont="1" applyFill="1" applyBorder="1" applyAlignment="1">
      <alignment/>
    </xf>
    <xf numFmtId="0" fontId="19" fillId="34" borderId="23" xfId="0" applyFont="1" applyFill="1" applyBorder="1" applyAlignment="1">
      <alignment horizontal="left" vertical="center"/>
    </xf>
    <xf numFmtId="164" fontId="19" fillId="34" borderId="20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146" fillId="0" borderId="7" xfId="0" applyNumberFormat="1" applyFont="1" applyFill="1" applyBorder="1" applyAlignment="1">
      <alignment horizontal="right"/>
    </xf>
    <xf numFmtId="164" fontId="146" fillId="0" borderId="7" xfId="0" applyNumberFormat="1" applyFont="1" applyFill="1" applyBorder="1" applyAlignment="1">
      <alignment/>
    </xf>
    <xf numFmtId="164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4" fontId="146" fillId="0" borderId="7" xfId="0" applyNumberFormat="1" applyFont="1" applyFill="1" applyBorder="1" applyAlignment="1">
      <alignment horizontal="right" indent="2"/>
    </xf>
    <xf numFmtId="164" fontId="143" fillId="0" borderId="7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143" fillId="0" borderId="7" xfId="0" applyFont="1" applyBorder="1" applyAlignment="1">
      <alignment/>
    </xf>
    <xf numFmtId="0" fontId="20" fillId="0" borderId="7" xfId="0" applyFont="1" applyFill="1" applyBorder="1" applyAlignment="1">
      <alignment horizontal="center" textRotation="90" wrapText="1"/>
    </xf>
    <xf numFmtId="0" fontId="20" fillId="0" borderId="7" xfId="78" applyFont="1" applyBorder="1" applyAlignment="1">
      <alignment horizontal="left" vertical="center" wrapText="1"/>
      <protection/>
    </xf>
    <xf numFmtId="3" fontId="20" fillId="0" borderId="7" xfId="58" applyNumberFormat="1" applyFont="1" applyFill="1" applyBorder="1" applyAlignment="1">
      <alignment horizontal="center" textRotation="90"/>
    </xf>
    <xf numFmtId="3" fontId="148" fillId="0" borderId="7" xfId="0" applyNumberFormat="1" applyFont="1" applyFill="1" applyBorder="1" applyAlignment="1">
      <alignment horizontal="center" textRotation="90"/>
    </xf>
    <xf numFmtId="3" fontId="20" fillId="0" borderId="7" xfId="78" applyNumberFormat="1" applyFont="1" applyFill="1" applyBorder="1" applyAlignment="1">
      <alignment horizontal="center" textRotation="90"/>
      <protection/>
    </xf>
    <xf numFmtId="3" fontId="148" fillId="0" borderId="7" xfId="58" applyNumberFormat="1" applyFont="1" applyFill="1" applyBorder="1" applyAlignment="1">
      <alignment horizontal="center" textRotation="90"/>
    </xf>
    <xf numFmtId="3" fontId="148" fillId="0" borderId="7" xfId="58" applyNumberFormat="1" applyFont="1" applyFill="1" applyBorder="1" applyAlignment="1">
      <alignment horizontal="center" textRotation="90" wrapText="1"/>
    </xf>
    <xf numFmtId="3" fontId="20" fillId="0" borderId="7" xfId="58" applyNumberFormat="1" applyFont="1" applyFill="1" applyBorder="1" applyAlignment="1">
      <alignment horizontal="center" textRotation="90" wrapText="1"/>
    </xf>
    <xf numFmtId="3" fontId="20" fillId="0" borderId="7" xfId="78" applyNumberFormat="1" applyFont="1" applyFill="1" applyBorder="1" applyAlignment="1">
      <alignment horizontal="center" textRotation="90" wrapText="1"/>
      <protection/>
    </xf>
    <xf numFmtId="0" fontId="148" fillId="0" borderId="7" xfId="0" applyFont="1" applyFill="1" applyBorder="1" applyAlignment="1">
      <alignment horizontal="left" vertical="center" wrapText="1"/>
    </xf>
    <xf numFmtId="3" fontId="148" fillId="0" borderId="7" xfId="0" applyNumberFormat="1" applyFont="1" applyFill="1" applyBorder="1" applyAlignment="1">
      <alignment horizontal="center" textRotation="90" wrapText="1"/>
    </xf>
    <xf numFmtId="3" fontId="20" fillId="0" borderId="7" xfId="0" applyNumberFormat="1" applyFont="1" applyFill="1" applyBorder="1" applyAlignment="1">
      <alignment horizontal="center" textRotation="90" wrapText="1"/>
    </xf>
    <xf numFmtId="0" fontId="148" fillId="4" borderId="7" xfId="0" applyFont="1" applyFill="1" applyBorder="1" applyAlignment="1">
      <alignment horizontal="left" vertical="center" wrapText="1"/>
    </xf>
    <xf numFmtId="3" fontId="148" fillId="4" borderId="7" xfId="0" applyNumberFormat="1" applyFont="1" applyFill="1" applyBorder="1" applyAlignment="1">
      <alignment horizontal="center" textRotation="90"/>
    </xf>
    <xf numFmtId="3" fontId="148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/>
    </xf>
    <xf numFmtId="3" fontId="20" fillId="4" borderId="7" xfId="58" applyNumberFormat="1" applyFont="1" applyFill="1" applyBorder="1" applyAlignment="1">
      <alignment horizontal="center" textRotation="90"/>
    </xf>
    <xf numFmtId="3" fontId="20" fillId="4" borderId="7" xfId="78" applyNumberFormat="1" applyFont="1" applyFill="1" applyBorder="1" applyAlignment="1">
      <alignment horizontal="center" textRotation="90"/>
      <protection/>
    </xf>
    <xf numFmtId="3" fontId="144" fillId="4" borderId="7" xfId="0" applyNumberFormat="1" applyFont="1" applyFill="1" applyBorder="1" applyAlignment="1">
      <alignment horizontal="center" textRotation="90"/>
    </xf>
    <xf numFmtId="3" fontId="143" fillId="4" borderId="7" xfId="0" applyNumberFormat="1" applyFont="1" applyFill="1" applyBorder="1" applyAlignment="1">
      <alignment horizontal="center" textRotation="90"/>
    </xf>
    <xf numFmtId="168" fontId="143" fillId="0" borderId="0" xfId="0" applyNumberFormat="1" applyFont="1" applyAlignment="1">
      <alignment/>
    </xf>
    <xf numFmtId="3" fontId="145" fillId="0" borderId="0" xfId="0" applyNumberFormat="1" applyFont="1" applyFill="1" applyBorder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3" fontId="146" fillId="0" borderId="0" xfId="78" applyNumberFormat="1" applyFont="1" applyFill="1" applyBorder="1">
      <alignment/>
      <protection/>
    </xf>
    <xf numFmtId="3" fontId="146" fillId="0" borderId="17" xfId="0" applyNumberFormat="1" applyFont="1" applyFill="1" applyBorder="1" applyAlignment="1">
      <alignment horizontal="center"/>
    </xf>
    <xf numFmtId="3" fontId="146" fillId="0" borderId="0" xfId="0" applyNumberFormat="1" applyFont="1" applyFill="1" applyBorder="1" applyAlignment="1">
      <alignment vertical="center"/>
    </xf>
    <xf numFmtId="3" fontId="149" fillId="0" borderId="0" xfId="0" applyNumberFormat="1" applyFont="1" applyFill="1" applyBorder="1" applyAlignment="1">
      <alignment vertical="center" wrapText="1"/>
    </xf>
    <xf numFmtId="3" fontId="146" fillId="0" borderId="15" xfId="0" applyNumberFormat="1" applyFont="1" applyFill="1" applyBorder="1" applyAlignment="1">
      <alignment horizontal="center" vertical="center" wrapText="1"/>
    </xf>
    <xf numFmtId="3" fontId="146" fillId="0" borderId="25" xfId="0" applyNumberFormat="1" applyFont="1" applyFill="1" applyBorder="1" applyAlignment="1">
      <alignment vertical="center" wrapText="1"/>
    </xf>
    <xf numFmtId="3" fontId="146" fillId="0" borderId="25" xfId="0" applyNumberFormat="1" applyFont="1" applyFill="1" applyBorder="1" applyAlignment="1">
      <alignment horizontal="center" vertical="center" wrapText="1"/>
    </xf>
    <xf numFmtId="3" fontId="146" fillId="0" borderId="26" xfId="0" applyNumberFormat="1" applyFont="1" applyFill="1" applyBorder="1" applyAlignment="1">
      <alignment horizontal="center" vertical="center" wrapText="1"/>
    </xf>
    <xf numFmtId="3" fontId="146" fillId="0" borderId="27" xfId="0" applyNumberFormat="1" applyFont="1" applyFill="1" applyBorder="1" applyAlignment="1">
      <alignment horizontal="center" vertical="center" wrapText="1"/>
    </xf>
    <xf numFmtId="3" fontId="146" fillId="0" borderId="28" xfId="0" applyNumberFormat="1" applyFont="1" applyFill="1" applyBorder="1" applyAlignment="1">
      <alignment vertical="center" wrapText="1"/>
    </xf>
    <xf numFmtId="3" fontId="146" fillId="0" borderId="28" xfId="0" applyNumberFormat="1" applyFont="1" applyFill="1" applyBorder="1" applyAlignment="1">
      <alignment horizontal="center" vertical="center" wrapText="1"/>
    </xf>
    <xf numFmtId="3" fontId="146" fillId="0" borderId="29" xfId="0" applyNumberFormat="1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vertical="center" wrapText="1"/>
    </xf>
    <xf numFmtId="3" fontId="146" fillId="0" borderId="0" xfId="0" applyNumberFormat="1" applyFont="1" applyFill="1" applyBorder="1" applyAlignment="1">
      <alignment/>
    </xf>
    <xf numFmtId="0" fontId="145" fillId="0" borderId="0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right" vertical="center"/>
    </xf>
    <xf numFmtId="0" fontId="143" fillId="0" borderId="0" xfId="0" applyFont="1" applyAlignment="1">
      <alignment horizontal="center" vertical="center" textRotation="90"/>
    </xf>
    <xf numFmtId="0" fontId="146" fillId="0" borderId="7" xfId="0" applyFont="1" applyBorder="1" applyAlignment="1">
      <alignment horizontal="center" vertical="center" textRotation="90"/>
    </xf>
    <xf numFmtId="0" fontId="143" fillId="0" borderId="0" xfId="0" applyFont="1" applyAlignment="1">
      <alignment horizontal="center" vertical="center" wrapText="1"/>
    </xf>
    <xf numFmtId="0" fontId="144" fillId="33" borderId="30" xfId="0" applyFont="1" applyFill="1" applyBorder="1" applyAlignment="1">
      <alignment horizontal="center" vertical="center" wrapText="1"/>
    </xf>
    <xf numFmtId="0" fontId="145" fillId="0" borderId="0" xfId="0" applyFont="1" applyFill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3" fillId="0" borderId="14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0" fontId="144" fillId="33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8" fontId="24" fillId="0" borderId="31" xfId="0" applyNumberFormat="1" applyFont="1" applyBorder="1" applyAlignment="1">
      <alignment horizontal="center"/>
    </xf>
    <xf numFmtId="168" fontId="24" fillId="0" borderId="7" xfId="0" applyNumberFormat="1" applyFont="1" applyBorder="1" applyAlignment="1">
      <alignment horizontal="center"/>
    </xf>
    <xf numFmtId="168" fontId="24" fillId="0" borderId="11" xfId="0" applyNumberFormat="1" applyFont="1" applyBorder="1" applyAlignment="1">
      <alignment horizontal="center"/>
    </xf>
    <xf numFmtId="168" fontId="24" fillId="35" borderId="7" xfId="0" applyNumberFormat="1" applyFont="1" applyFill="1" applyBorder="1" applyAlignment="1">
      <alignment horizontal="center"/>
    </xf>
    <xf numFmtId="168" fontId="24" fillId="36" borderId="7" xfId="0" applyNumberFormat="1" applyFont="1" applyFill="1" applyBorder="1" applyAlignment="1">
      <alignment horizontal="center"/>
    </xf>
    <xf numFmtId="168" fontId="24" fillId="35" borderId="11" xfId="0" applyNumberFormat="1" applyFont="1" applyFill="1" applyBorder="1" applyAlignment="1">
      <alignment horizontal="center"/>
    </xf>
    <xf numFmtId="168" fontId="24" fillId="0" borderId="7" xfId="0" applyNumberFormat="1" applyFont="1" applyFill="1" applyBorder="1" applyAlignment="1">
      <alignment horizontal="center"/>
    </xf>
    <xf numFmtId="168" fontId="24" fillId="36" borderId="11" xfId="0" applyNumberFormat="1" applyFont="1" applyFill="1" applyBorder="1" applyAlignment="1">
      <alignment horizontal="center"/>
    </xf>
    <xf numFmtId="168" fontId="150" fillId="0" borderId="7" xfId="0" applyNumberFormat="1" applyFont="1" applyBorder="1" applyAlignment="1">
      <alignment horizontal="center"/>
    </xf>
    <xf numFmtId="168" fontId="150" fillId="0" borderId="11" xfId="0" applyNumberFormat="1" applyFont="1" applyBorder="1" applyAlignment="1">
      <alignment horizontal="center"/>
    </xf>
    <xf numFmtId="168" fontId="24" fillId="0" borderId="7" xfId="78" applyNumberFormat="1" applyFont="1" applyBorder="1" applyAlignment="1">
      <alignment horizontal="center"/>
      <protection/>
    </xf>
    <xf numFmtId="168" fontId="24" fillId="0" borderId="11" xfId="78" applyNumberFormat="1" applyFont="1" applyBorder="1" applyAlignment="1">
      <alignment horizontal="center"/>
      <protection/>
    </xf>
    <xf numFmtId="168" fontId="150" fillId="36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/>
    </xf>
    <xf numFmtId="168" fontId="150" fillId="0" borderId="31" xfId="0" applyNumberFormat="1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/>
    </xf>
    <xf numFmtId="3" fontId="145" fillId="0" borderId="7" xfId="0" applyNumberFormat="1" applyFont="1" applyFill="1" applyBorder="1" applyAlignment="1">
      <alignment horizontal="right"/>
    </xf>
    <xf numFmtId="165" fontId="145" fillId="0" borderId="0" xfId="0" applyNumberFormat="1" applyFont="1" applyFill="1" applyAlignment="1">
      <alignment/>
    </xf>
    <xf numFmtId="0" fontId="145" fillId="0" borderId="32" xfId="0" applyFont="1" applyBorder="1" applyAlignment="1">
      <alignment vertical="center"/>
    </xf>
    <xf numFmtId="0" fontId="146" fillId="0" borderId="31" xfId="0" applyFont="1" applyBorder="1" applyAlignment="1">
      <alignment horizontal="center" vertical="center"/>
    </xf>
    <xf numFmtId="0" fontId="146" fillId="0" borderId="11" xfId="0" applyFont="1" applyBorder="1" applyAlignment="1">
      <alignment horizontal="center" vertical="center" textRotation="90"/>
    </xf>
    <xf numFmtId="0" fontId="146" fillId="0" borderId="33" xfId="0" applyFont="1" applyBorder="1" applyAlignment="1">
      <alignment horizontal="center" vertical="center" wrapText="1"/>
    </xf>
    <xf numFmtId="0" fontId="146" fillId="0" borderId="19" xfId="0" applyFont="1" applyBorder="1" applyAlignment="1">
      <alignment horizontal="center" vertical="center"/>
    </xf>
    <xf numFmtId="0" fontId="146" fillId="0" borderId="19" xfId="0" applyFont="1" applyBorder="1" applyAlignment="1">
      <alignment horizontal="center" vertical="center" wrapText="1"/>
    </xf>
    <xf numFmtId="37" fontId="143" fillId="0" borderId="7" xfId="0" applyNumberFormat="1" applyFont="1" applyBorder="1" applyAlignment="1">
      <alignment/>
    </xf>
    <xf numFmtId="165" fontId="143" fillId="0" borderId="0" xfId="0" applyNumberFormat="1" applyFont="1" applyAlignment="1">
      <alignment/>
    </xf>
    <xf numFmtId="0" fontId="1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1" fillId="0" borderId="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52" fillId="0" borderId="34" xfId="0" applyFont="1" applyBorder="1" applyAlignment="1">
      <alignment horizontal="center" vertical="center"/>
    </xf>
    <xf numFmtId="3" fontId="151" fillId="0" borderId="34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1" fillId="0" borderId="15" xfId="0" applyFont="1" applyBorder="1" applyAlignment="1">
      <alignment vertical="center"/>
    </xf>
    <xf numFmtId="3" fontId="151" fillId="0" borderId="38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1" fillId="0" borderId="0" xfId="0" applyFont="1" applyAlignment="1">
      <alignment/>
    </xf>
    <xf numFmtId="3" fontId="0" fillId="0" borderId="0" xfId="0" applyNumberFormat="1" applyAlignment="1">
      <alignment/>
    </xf>
    <xf numFmtId="165" fontId="143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43" fontId="143" fillId="0" borderId="0" xfId="0" applyNumberFormat="1" applyFont="1" applyAlignment="1">
      <alignment/>
    </xf>
    <xf numFmtId="0" fontId="144" fillId="0" borderId="0" xfId="0" applyFont="1" applyBorder="1" applyAlignment="1">
      <alignment/>
    </xf>
    <xf numFmtId="3" fontId="146" fillId="0" borderId="31" xfId="0" applyNumberFormat="1" applyFont="1" applyFill="1" applyBorder="1" applyAlignment="1">
      <alignment horizontal="center" vertical="top" wrapText="1"/>
    </xf>
    <xf numFmtId="3" fontId="146" fillId="0" borderId="20" xfId="0" applyNumberFormat="1" applyFont="1" applyFill="1" applyBorder="1" applyAlignment="1">
      <alignment horizontal="center" vertical="center" wrapText="1"/>
    </xf>
    <xf numFmtId="0" fontId="146" fillId="0" borderId="20" xfId="0" applyFont="1" applyFill="1" applyBorder="1" applyAlignment="1">
      <alignment horizontal="center" vertical="center" wrapText="1"/>
    </xf>
    <xf numFmtId="0" fontId="145" fillId="0" borderId="17" xfId="0" applyFont="1" applyFill="1" applyBorder="1" applyAlignment="1">
      <alignment/>
    </xf>
    <xf numFmtId="3" fontId="146" fillId="0" borderId="42" xfId="0" applyNumberFormat="1" applyFont="1" applyFill="1" applyBorder="1" applyAlignment="1">
      <alignment horizontal="center" vertical="center" wrapText="1"/>
    </xf>
    <xf numFmtId="3" fontId="146" fillId="0" borderId="42" xfId="0" applyNumberFormat="1" applyFont="1" applyFill="1" applyBorder="1" applyAlignment="1">
      <alignment horizontal="center" vertical="center"/>
    </xf>
    <xf numFmtId="3" fontId="146" fillId="0" borderId="43" xfId="0" applyNumberFormat="1" applyFont="1" applyFill="1" applyBorder="1" applyAlignment="1">
      <alignment horizontal="center" vertical="center"/>
    </xf>
    <xf numFmtId="3" fontId="146" fillId="0" borderId="44" xfId="0" applyNumberFormat="1" applyFont="1" applyFill="1" applyBorder="1" applyAlignment="1">
      <alignment horizontal="center" vertical="center"/>
    </xf>
    <xf numFmtId="3" fontId="145" fillId="0" borderId="1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right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5" fillId="0" borderId="15" xfId="0" applyFont="1" applyFill="1" applyBorder="1" applyAlignment="1">
      <alignment/>
    </xf>
    <xf numFmtId="3" fontId="146" fillId="0" borderId="0" xfId="0" applyNumberFormat="1" applyFont="1" applyFill="1" applyBorder="1" applyAlignment="1">
      <alignment horizontal="right" vertical="center"/>
    </xf>
    <xf numFmtId="3" fontId="146" fillId="0" borderId="13" xfId="0" applyNumberFormat="1" applyFont="1" applyFill="1" applyBorder="1" applyAlignment="1">
      <alignment horizontal="center" vertical="center"/>
    </xf>
    <xf numFmtId="3" fontId="146" fillId="0" borderId="28" xfId="0" applyNumberFormat="1" applyFont="1" applyFill="1" applyBorder="1" applyAlignment="1">
      <alignment horizontal="center" vertical="center"/>
    </xf>
    <xf numFmtId="0" fontId="145" fillId="0" borderId="28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153" fillId="0" borderId="14" xfId="0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horizontal="center"/>
    </xf>
    <xf numFmtId="3" fontId="146" fillId="0" borderId="15" xfId="0" applyNumberFormat="1" applyFont="1" applyFill="1" applyBorder="1" applyAlignment="1">
      <alignment vertical="center"/>
    </xf>
    <xf numFmtId="3" fontId="146" fillId="0" borderId="19" xfId="0" applyNumberFormat="1" applyFont="1" applyFill="1" applyBorder="1" applyAlignment="1">
      <alignment horizontal="center" vertical="center" wrapText="1"/>
    </xf>
    <xf numFmtId="3" fontId="146" fillId="0" borderId="15" xfId="0" applyNumberFormat="1" applyFont="1" applyFill="1" applyBorder="1" applyAlignment="1">
      <alignment horizontal="left" vertical="center" wrapText="1"/>
    </xf>
    <xf numFmtId="3" fontId="145" fillId="0" borderId="15" xfId="0" applyNumberFormat="1" applyFont="1" applyFill="1" applyBorder="1" applyAlignment="1">
      <alignment/>
    </xf>
    <xf numFmtId="3" fontId="153" fillId="10" borderId="45" xfId="0" applyNumberFormat="1" applyFont="1" applyFill="1" applyBorder="1" applyAlignment="1">
      <alignment horizontal="center"/>
    </xf>
    <xf numFmtId="3" fontId="153" fillId="38" borderId="32" xfId="0" applyNumberFormat="1" applyFont="1" applyFill="1" applyBorder="1" applyAlignment="1">
      <alignment horizontal="center" vertical="center"/>
    </xf>
    <xf numFmtId="0" fontId="154" fillId="0" borderId="7" xfId="0" applyFont="1" applyBorder="1" applyAlignment="1">
      <alignment horizontal="center" vertical="center"/>
    </xf>
    <xf numFmtId="0" fontId="35" fillId="0" borderId="7" xfId="78" applyFont="1" applyFill="1" applyBorder="1" applyAlignment="1">
      <alignment horizontal="left" vertical="center" wrapText="1"/>
      <protection/>
    </xf>
    <xf numFmtId="3" fontId="155" fillId="0" borderId="7" xfId="0" applyNumberFormat="1" applyFont="1" applyBorder="1" applyAlignment="1">
      <alignment horizontal="right" vertical="center"/>
    </xf>
    <xf numFmtId="3" fontId="146" fillId="0" borderId="14" xfId="0" applyNumberFormat="1" applyFont="1" applyFill="1" applyBorder="1" applyAlignment="1">
      <alignment vertical="center" wrapText="1"/>
    </xf>
    <xf numFmtId="3" fontId="145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vertical="center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0" fontId="141" fillId="0" borderId="0" xfId="0" applyFont="1" applyBorder="1" applyAlignment="1">
      <alignment vertical="center"/>
    </xf>
    <xf numFmtId="3" fontId="156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3" fontId="156" fillId="0" borderId="37" xfId="0" applyNumberFormat="1" applyFont="1" applyFill="1" applyBorder="1" applyAlignment="1">
      <alignment horizontal="center" vertical="center"/>
    </xf>
    <xf numFmtId="3" fontId="156" fillId="0" borderId="38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48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14" fontId="5" fillId="34" borderId="20" xfId="0" applyNumberFormat="1" applyFont="1" applyFill="1" applyBorder="1" applyAlignment="1">
      <alignment horizontal="center" vertical="center"/>
    </xf>
    <xf numFmtId="168" fontId="146" fillId="0" borderId="7" xfId="0" applyNumberFormat="1" applyFont="1" applyFill="1" applyBorder="1" applyAlignment="1">
      <alignment horizontal="center"/>
    </xf>
    <xf numFmtId="0" fontId="144" fillId="0" borderId="7" xfId="0" applyFont="1" applyFill="1" applyBorder="1" applyAlignment="1">
      <alignment vertical="center"/>
    </xf>
    <xf numFmtId="0" fontId="144" fillId="0" borderId="7" xfId="0" applyFont="1" applyFill="1" applyBorder="1" applyAlignment="1">
      <alignment horizontal="left" vertical="center"/>
    </xf>
    <xf numFmtId="0" fontId="143" fillId="0" borderId="7" xfId="0" applyFont="1" applyFill="1" applyBorder="1" applyAlignment="1">
      <alignment horizontal="center" vertical="center"/>
    </xf>
    <xf numFmtId="172" fontId="157" fillId="0" borderId="7" xfId="0" applyNumberFormat="1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/>
    </xf>
    <xf numFmtId="0" fontId="144" fillId="0" borderId="7" xfId="0" applyFont="1" applyFill="1" applyBorder="1" applyAlignment="1">
      <alignment horizontal="center"/>
    </xf>
    <xf numFmtId="3" fontId="146" fillId="0" borderId="7" xfId="0" applyNumberFormat="1" applyFont="1" applyFill="1" applyBorder="1" applyAlignment="1">
      <alignment horizontal="right" vertical="center"/>
    </xf>
    <xf numFmtId="165" fontId="145" fillId="0" borderId="7" xfId="42" applyNumberFormat="1" applyFont="1" applyFill="1" applyBorder="1" applyAlignment="1">
      <alignment/>
    </xf>
    <xf numFmtId="0" fontId="146" fillId="0" borderId="19" xfId="0" applyFont="1" applyFill="1" applyBorder="1" applyAlignment="1">
      <alignment horizontal="center" vertical="center"/>
    </xf>
    <xf numFmtId="168" fontId="150" fillId="0" borderId="31" xfId="0" applyNumberFormat="1" applyFont="1" applyFill="1" applyBorder="1" applyAlignment="1">
      <alignment horizontal="center"/>
    </xf>
    <xf numFmtId="168" fontId="150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74" fontId="150" fillId="0" borderId="0" xfId="0" applyNumberFormat="1" applyFont="1" applyAlignment="1">
      <alignment/>
    </xf>
    <xf numFmtId="0" fontId="6" fillId="0" borderId="4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7" fillId="0" borderId="19" xfId="0" applyFont="1" applyBorder="1" applyAlignment="1">
      <alignment horizontal="left" vertical="center"/>
    </xf>
    <xf numFmtId="0" fontId="24" fillId="0" borderId="7" xfId="0" applyFont="1" applyFill="1" applyBorder="1" applyAlignment="1">
      <alignment horizontal="center" textRotation="90" wrapText="1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165" fontId="40" fillId="0" borderId="7" xfId="42" applyNumberFormat="1" applyFont="1" applyFill="1" applyBorder="1" applyAlignment="1">
      <alignment/>
    </xf>
    <xf numFmtId="165" fontId="40" fillId="0" borderId="7" xfId="0" applyNumberFormat="1" applyFont="1" applyFill="1" applyBorder="1" applyAlignment="1">
      <alignment/>
    </xf>
    <xf numFmtId="165" fontId="41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8" fillId="0" borderId="0" xfId="0" applyNumberFormat="1" applyFont="1" applyFill="1" applyBorder="1" applyAlignment="1">
      <alignment/>
    </xf>
    <xf numFmtId="164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44" fillId="0" borderId="19" xfId="0" applyFont="1" applyBorder="1" applyAlignment="1">
      <alignment horizontal="left"/>
    </xf>
    <xf numFmtId="164" fontId="44" fillId="0" borderId="7" xfId="59" applyNumberFormat="1" applyFont="1" applyFill="1" applyBorder="1" applyAlignment="1">
      <alignment horizontal="center" vertical="center"/>
    </xf>
    <xf numFmtId="0" fontId="159" fillId="0" borderId="0" xfId="0" applyFont="1" applyAlignment="1">
      <alignment/>
    </xf>
    <xf numFmtId="164" fontId="45" fillId="19" borderId="12" xfId="59" applyNumberFormat="1" applyFont="1" applyFill="1" applyBorder="1" applyAlignment="1">
      <alignment horizontal="center" vertical="center"/>
    </xf>
    <xf numFmtId="165" fontId="160" fillId="0" borderId="0" xfId="0" applyNumberFormat="1" applyFont="1" applyAlignment="1">
      <alignment/>
    </xf>
    <xf numFmtId="1" fontId="46" fillId="0" borderId="7" xfId="0" applyNumberFormat="1" applyFont="1" applyFill="1" applyBorder="1" applyAlignment="1">
      <alignment horizontal="center"/>
    </xf>
    <xf numFmtId="1" fontId="46" fillId="0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 horizontal="center"/>
    </xf>
    <xf numFmtId="3" fontId="17" fillId="8" borderId="45" xfId="0" applyNumberFormat="1" applyFont="1" applyFill="1" applyBorder="1" applyAlignment="1">
      <alignment vertical="center" wrapText="1"/>
    </xf>
    <xf numFmtId="0" fontId="144" fillId="0" borderId="38" xfId="0" applyFont="1" applyBorder="1" applyAlignment="1">
      <alignment/>
    </xf>
    <xf numFmtId="0" fontId="12" fillId="0" borderId="0" xfId="0" applyFont="1" applyBorder="1" applyAlignment="1">
      <alignment horizontal="left"/>
    </xf>
    <xf numFmtId="164" fontId="12" fillId="0" borderId="0" xfId="59" applyNumberFormat="1" applyFont="1" applyFill="1" applyBorder="1" applyAlignment="1">
      <alignment horizontal="center" vertical="center"/>
    </xf>
    <xf numFmtId="175" fontId="26" fillId="0" borderId="0" xfId="0" applyNumberFormat="1" applyFont="1" applyAlignment="1">
      <alignment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161" fillId="0" borderId="7" xfId="0" applyFont="1" applyFill="1" applyBorder="1" applyAlignment="1">
      <alignment horizontal="center"/>
    </xf>
    <xf numFmtId="0" fontId="162" fillId="0" borderId="0" xfId="0" applyFont="1" applyFill="1" applyAlignment="1">
      <alignment/>
    </xf>
    <xf numFmtId="2" fontId="162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51" fillId="0" borderId="7" xfId="0" applyFont="1" applyBorder="1" applyAlignment="1">
      <alignment horizontal="center" vertical="center"/>
    </xf>
    <xf numFmtId="3" fontId="35" fillId="0" borderId="7" xfId="0" applyNumberFormat="1" applyFont="1" applyBorder="1" applyAlignment="1">
      <alignment horizontal="right" vertical="center"/>
    </xf>
    <xf numFmtId="165" fontId="30" fillId="0" borderId="7" xfId="42" applyNumberFormat="1" applyFont="1" applyFill="1" applyBorder="1" applyAlignment="1">
      <alignment horizontal="right" vertical="center"/>
    </xf>
    <xf numFmtId="37" fontId="143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8" fontId="143" fillId="0" borderId="12" xfId="90" applyNumberFormat="1" applyFont="1" applyFill="1" applyBorder="1" applyAlignment="1">
      <alignment horizontal="center"/>
    </xf>
    <xf numFmtId="165" fontId="42" fillId="0" borderId="7" xfId="42" applyNumberFormat="1" applyFont="1" applyFill="1" applyBorder="1" applyAlignment="1">
      <alignment horizontal="right" vertical="center"/>
    </xf>
    <xf numFmtId="165" fontId="16" fillId="0" borderId="7" xfId="42" applyNumberFormat="1" applyFont="1" applyFill="1" applyBorder="1" applyAlignment="1">
      <alignment horizontal="right" vertical="center"/>
    </xf>
    <xf numFmtId="165" fontId="16" fillId="0" borderId="7" xfId="78" applyNumberFormat="1" applyFont="1" applyFill="1" applyBorder="1" applyAlignment="1">
      <alignment horizontal="right" vertical="center"/>
      <protection/>
    </xf>
    <xf numFmtId="0" fontId="145" fillId="0" borderId="19" xfId="0" applyFont="1" applyFill="1" applyBorder="1" applyAlignment="1">
      <alignment horizontal="center" vertical="center"/>
    </xf>
    <xf numFmtId="168" fontId="145" fillId="0" borderId="19" xfId="0" applyNumberFormat="1" applyFont="1" applyFill="1" applyBorder="1" applyAlignment="1">
      <alignment horizontal="center" vertical="center"/>
    </xf>
    <xf numFmtId="174" fontId="150" fillId="0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 vertical="center"/>
    </xf>
    <xf numFmtId="168" fontId="150" fillId="0" borderId="11" xfId="0" applyNumberFormat="1" applyFont="1" applyFill="1" applyBorder="1" applyAlignment="1">
      <alignment horizontal="center" vertical="center"/>
    </xf>
    <xf numFmtId="168" fontId="145" fillId="0" borderId="22" xfId="0" applyNumberFormat="1" applyFont="1" applyFill="1" applyBorder="1" applyAlignment="1">
      <alignment horizontal="center" vertical="center"/>
    </xf>
    <xf numFmtId="168" fontId="150" fillId="0" borderId="12" xfId="0" applyNumberFormat="1" applyFont="1" applyFill="1" applyBorder="1" applyAlignment="1">
      <alignment horizontal="center" vertical="center"/>
    </xf>
    <xf numFmtId="168" fontId="150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8" fontId="150" fillId="0" borderId="0" xfId="0" applyNumberFormat="1" applyFont="1" applyFill="1" applyBorder="1" applyAlignment="1">
      <alignment horizontal="center"/>
    </xf>
    <xf numFmtId="0" fontId="146" fillId="0" borderId="21" xfId="0" applyFont="1" applyFill="1" applyBorder="1" applyAlignment="1">
      <alignment horizontal="center" vertical="center"/>
    </xf>
    <xf numFmtId="0" fontId="150" fillId="0" borderId="50" xfId="0" applyFont="1" applyFill="1" applyBorder="1" applyAlignment="1">
      <alignment horizontal="center"/>
    </xf>
    <xf numFmtId="0" fontId="150" fillId="0" borderId="18" xfId="0" applyFont="1" applyFill="1" applyBorder="1" applyAlignment="1">
      <alignment horizontal="center"/>
    </xf>
    <xf numFmtId="0" fontId="150" fillId="0" borderId="30" xfId="0" applyFont="1" applyFill="1" applyBorder="1" applyAlignment="1">
      <alignment horizontal="center"/>
    </xf>
    <xf numFmtId="174" fontId="150" fillId="0" borderId="11" xfId="0" applyNumberFormat="1" applyFont="1" applyFill="1" applyBorder="1" applyAlignment="1">
      <alignment horizontal="center"/>
    </xf>
    <xf numFmtId="0" fontId="146" fillId="0" borderId="22" xfId="0" applyFont="1" applyFill="1" applyBorder="1" applyAlignment="1">
      <alignment horizontal="center" vertical="center"/>
    </xf>
    <xf numFmtId="168" fontId="150" fillId="0" borderId="51" xfId="0" applyNumberFormat="1" applyFont="1" applyFill="1" applyBorder="1" applyAlignment="1">
      <alignment horizontal="center"/>
    </xf>
    <xf numFmtId="168" fontId="150" fillId="0" borderId="12" xfId="0" applyNumberFormat="1" applyFont="1" applyFill="1" applyBorder="1" applyAlignment="1">
      <alignment horizontal="center"/>
    </xf>
    <xf numFmtId="168" fontId="150" fillId="36" borderId="12" xfId="0" applyNumberFormat="1" applyFont="1" applyFill="1" applyBorder="1" applyAlignment="1">
      <alignment horizontal="center"/>
    </xf>
    <xf numFmtId="168" fontId="150" fillId="0" borderId="13" xfId="0" applyNumberFormat="1" applyFont="1" applyFill="1" applyBorder="1" applyAlignment="1">
      <alignment horizontal="center"/>
    </xf>
    <xf numFmtId="164" fontId="50" fillId="0" borderId="7" xfId="59" applyNumberFormat="1" applyFont="1" applyFill="1" applyBorder="1" applyAlignment="1">
      <alignment horizontal="center" vertical="center"/>
    </xf>
    <xf numFmtId="164" fontId="43" fillId="0" borderId="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4" fontId="45" fillId="0" borderId="0" xfId="59" applyNumberFormat="1" applyFont="1" applyFill="1" applyBorder="1" applyAlignment="1">
      <alignment textRotation="90"/>
    </xf>
    <xf numFmtId="165" fontId="16" fillId="0" borderId="7" xfId="0" applyNumberFormat="1" applyFont="1" applyBorder="1" applyAlignment="1">
      <alignment/>
    </xf>
    <xf numFmtId="165" fontId="143" fillId="0" borderId="0" xfId="0" applyNumberFormat="1" applyFont="1" applyBorder="1" applyAlignment="1">
      <alignment/>
    </xf>
    <xf numFmtId="165" fontId="46" fillId="0" borderId="7" xfId="42" applyNumberFormat="1" applyFont="1" applyFill="1" applyBorder="1" applyAlignment="1">
      <alignment/>
    </xf>
    <xf numFmtId="0" fontId="163" fillId="0" borderId="0" xfId="0" applyFont="1" applyAlignment="1">
      <alignment/>
    </xf>
    <xf numFmtId="0" fontId="164" fillId="16" borderId="7" xfId="0" applyFont="1" applyFill="1" applyBorder="1" applyAlignment="1">
      <alignment horizontal="center" vertical="center" wrapText="1"/>
    </xf>
    <xf numFmtId="0" fontId="53" fillId="16" borderId="7" xfId="0" applyFont="1" applyFill="1" applyBorder="1" applyAlignment="1">
      <alignment horizontal="center" vertical="center"/>
    </xf>
    <xf numFmtId="0" fontId="164" fillId="16" borderId="20" xfId="0" applyFont="1" applyFill="1" applyBorder="1" applyAlignment="1">
      <alignment horizontal="center" vertical="center"/>
    </xf>
    <xf numFmtId="0" fontId="163" fillId="39" borderId="7" xfId="0" applyFont="1" applyFill="1" applyBorder="1" applyAlignment="1">
      <alignment horizontal="left" vertical="center" wrapText="1"/>
    </xf>
    <xf numFmtId="169" fontId="164" fillId="39" borderId="7" xfId="0" applyNumberFormat="1" applyFont="1" applyFill="1" applyBorder="1" applyAlignment="1">
      <alignment horizontal="right" vertical="center" wrapText="1"/>
    </xf>
    <xf numFmtId="0" fontId="53" fillId="39" borderId="48" xfId="0" applyFont="1" applyFill="1" applyBorder="1" applyAlignment="1">
      <alignment horizontal="right" vertical="center"/>
    </xf>
    <xf numFmtId="169" fontId="164" fillId="39" borderId="20" xfId="0" applyNumberFormat="1" applyFont="1" applyFill="1" applyBorder="1" applyAlignment="1">
      <alignment horizontal="right" vertical="center" wrapText="1"/>
    </xf>
    <xf numFmtId="0" fontId="163" fillId="33" borderId="7" xfId="0" applyFont="1" applyFill="1" applyBorder="1" applyAlignment="1">
      <alignment horizontal="left" vertical="center" wrapText="1"/>
    </xf>
    <xf numFmtId="169" fontId="164" fillId="33" borderId="7" xfId="0" applyNumberFormat="1" applyFont="1" applyFill="1" applyBorder="1" applyAlignment="1">
      <alignment horizontal="right" vertical="center" wrapText="1"/>
    </xf>
    <xf numFmtId="0" fontId="53" fillId="33" borderId="48" xfId="0" applyFont="1" applyFill="1" applyBorder="1" applyAlignment="1">
      <alignment horizontal="right" vertical="center"/>
    </xf>
    <xf numFmtId="0" fontId="163" fillId="40" borderId="7" xfId="0" applyFont="1" applyFill="1" applyBorder="1" applyAlignment="1">
      <alignment horizontal="left" vertical="center" wrapText="1"/>
    </xf>
    <xf numFmtId="169" fontId="164" fillId="40" borderId="7" xfId="0" applyNumberFormat="1" applyFont="1" applyFill="1" applyBorder="1" applyAlignment="1">
      <alignment horizontal="right" vertical="center" wrapText="1"/>
    </xf>
    <xf numFmtId="0" fontId="53" fillId="4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169" fontId="164" fillId="0" borderId="7" xfId="0" applyNumberFormat="1" applyFont="1" applyFill="1" applyBorder="1" applyAlignment="1">
      <alignment horizontal="right" vertical="center" wrapText="1"/>
    </xf>
    <xf numFmtId="0" fontId="53" fillId="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vertical="center" wrapText="1"/>
    </xf>
    <xf numFmtId="169" fontId="164" fillId="0" borderId="7" xfId="0" applyNumberFormat="1" applyFont="1" applyFill="1" applyBorder="1" applyAlignment="1">
      <alignment vertical="center" wrapText="1"/>
    </xf>
    <xf numFmtId="0" fontId="163" fillId="0" borderId="7" xfId="0" applyFont="1" applyFill="1" applyBorder="1" applyAlignment="1">
      <alignment horizontal="left" vertical="center"/>
    </xf>
    <xf numFmtId="169" fontId="164" fillId="0" borderId="7" xfId="0" applyNumberFormat="1" applyFont="1" applyFill="1" applyBorder="1" applyAlignment="1">
      <alignment horizontal="right" vertical="center"/>
    </xf>
    <xf numFmtId="0" fontId="163" fillId="0" borderId="7" xfId="0" applyFont="1" applyFill="1" applyBorder="1" applyAlignment="1">
      <alignment/>
    </xf>
    <xf numFmtId="0" fontId="53" fillId="0" borderId="52" xfId="0" applyFont="1" applyBorder="1" applyAlignment="1">
      <alignment vertical="top"/>
    </xf>
    <xf numFmtId="0" fontId="163" fillId="0" borderId="31" xfId="0" applyFont="1" applyFill="1" applyBorder="1" applyAlignment="1">
      <alignment horizontal="left" vertical="center"/>
    </xf>
    <xf numFmtId="0" fontId="34" fillId="0" borderId="7" xfId="0" applyFont="1" applyBorder="1" applyAlignment="1">
      <alignment vertical="center"/>
    </xf>
    <xf numFmtId="0" fontId="53" fillId="0" borderId="7" xfId="0" applyFont="1" applyFill="1" applyBorder="1" applyAlignment="1">
      <alignment horizontal="right" vertical="center"/>
    </xf>
    <xf numFmtId="0" fontId="163" fillId="0" borderId="0" xfId="0" applyFont="1" applyBorder="1" applyAlignment="1">
      <alignment horizontal="left" vertical="center"/>
    </xf>
    <xf numFmtId="169" fontId="164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37" fontId="164" fillId="38" borderId="32" xfId="0" applyNumberFormat="1" applyFont="1" applyFill="1" applyBorder="1" applyAlignment="1">
      <alignment horizontal="right" vertical="center"/>
    </xf>
    <xf numFmtId="0" fontId="164" fillId="16" borderId="7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right" vertical="center" wrapText="1"/>
    </xf>
    <xf numFmtId="0" fontId="53" fillId="0" borderId="7" xfId="0" applyFont="1" applyFill="1" applyBorder="1" applyAlignment="1">
      <alignment horizontal="right"/>
    </xf>
    <xf numFmtId="3" fontId="53" fillId="0" borderId="48" xfId="78" applyNumberFormat="1" applyFont="1" applyFill="1" applyBorder="1" applyAlignment="1">
      <alignment horizontal="right"/>
      <protection/>
    </xf>
    <xf numFmtId="165" fontId="163" fillId="0" borderId="7" xfId="0" applyNumberFormat="1" applyFont="1" applyFill="1" applyBorder="1" applyAlignment="1">
      <alignment/>
    </xf>
    <xf numFmtId="0" fontId="163" fillId="0" borderId="7" xfId="0" applyFont="1" applyBorder="1" applyAlignment="1">
      <alignment horizontal="left" vertical="center" wrapText="1"/>
    </xf>
    <xf numFmtId="0" fontId="163" fillId="0" borderId="7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center" vertical="center"/>
      <protection/>
    </xf>
    <xf numFmtId="0" fontId="53" fillId="0" borderId="48" xfId="0" applyFont="1" applyFill="1" applyBorder="1" applyAlignment="1">
      <alignment horizontal="right"/>
    </xf>
    <xf numFmtId="169" fontId="163" fillId="0" borderId="20" xfId="0" applyNumberFormat="1" applyFont="1" applyFill="1" applyBorder="1" applyAlignment="1">
      <alignment vertical="center" wrapText="1"/>
    </xf>
    <xf numFmtId="169" fontId="163" fillId="0" borderId="46" xfId="0" applyNumberFormat="1" applyFont="1" applyFill="1" applyBorder="1" applyAlignment="1">
      <alignment vertical="center" wrapText="1"/>
    </xf>
    <xf numFmtId="169" fontId="163" fillId="0" borderId="16" xfId="0" applyNumberFormat="1" applyFont="1" applyFill="1" applyBorder="1" applyAlignment="1">
      <alignment vertical="center" wrapText="1"/>
    </xf>
    <xf numFmtId="0" fontId="163" fillId="7" borderId="7" xfId="0" applyFont="1" applyFill="1" applyBorder="1" applyAlignment="1">
      <alignment horizontal="left" vertical="center" wrapText="1"/>
    </xf>
    <xf numFmtId="169" fontId="163" fillId="7" borderId="7" xfId="0" applyNumberFormat="1" applyFont="1" applyFill="1" applyBorder="1" applyAlignment="1">
      <alignment horizontal="right" vertical="center" wrapText="1"/>
    </xf>
    <xf numFmtId="0" fontId="53" fillId="7" borderId="7" xfId="83" applyFont="1" applyFill="1" applyBorder="1" quotePrefix="1">
      <alignment/>
      <protection/>
    </xf>
    <xf numFmtId="3" fontId="53" fillId="7" borderId="48" xfId="78" applyNumberFormat="1" applyFont="1" applyFill="1" applyBorder="1" applyAlignment="1">
      <alignment horizontal="right"/>
      <protection/>
    </xf>
    <xf numFmtId="169" fontId="163" fillId="0" borderId="20" xfId="0" applyNumberFormat="1" applyFont="1" applyFill="1" applyBorder="1" applyAlignment="1">
      <alignment horizontal="right" vertical="center" wrapText="1"/>
    </xf>
    <xf numFmtId="0" fontId="163" fillId="0" borderId="20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/>
      <protection/>
    </xf>
    <xf numFmtId="14" fontId="53" fillId="0" borderId="48" xfId="0" applyNumberFormat="1" applyFont="1" applyFill="1" applyBorder="1" applyAlignment="1">
      <alignment horizontal="right" vertical="center" wrapText="1"/>
    </xf>
    <xf numFmtId="0" fontId="163" fillId="0" borderId="20" xfId="0" applyFont="1" applyFill="1" applyBorder="1" applyAlignment="1">
      <alignment horizontal="left" vertical="center"/>
    </xf>
    <xf numFmtId="169" fontId="163" fillId="0" borderId="20" xfId="0" applyNumberFormat="1" applyFont="1" applyFill="1" applyBorder="1" applyAlignment="1">
      <alignment horizontal="right" vertical="center"/>
    </xf>
    <xf numFmtId="168" fontId="163" fillId="0" borderId="20" xfId="0" applyNumberFormat="1" applyFont="1" applyBorder="1" applyAlignment="1">
      <alignment/>
    </xf>
    <xf numFmtId="14" fontId="53" fillId="0" borderId="39" xfId="0" applyNumberFormat="1" applyFont="1" applyFill="1" applyBorder="1" applyAlignment="1">
      <alignment horizontal="right" vertical="center" wrapText="1"/>
    </xf>
    <xf numFmtId="169" fontId="163" fillId="0" borderId="7" xfId="0" applyNumberFormat="1" applyFont="1" applyFill="1" applyBorder="1" applyAlignment="1">
      <alignment horizontal="right" vertical="center"/>
    </xf>
    <xf numFmtId="168" fontId="163" fillId="0" borderId="7" xfId="0" applyNumberFormat="1" applyFont="1" applyBorder="1" applyAlignment="1">
      <alignment/>
    </xf>
    <xf numFmtId="3" fontId="53" fillId="0" borderId="7" xfId="78" applyNumberFormat="1" applyFont="1" applyFill="1" applyBorder="1" applyAlignment="1">
      <alignment horizontal="right"/>
      <protection/>
    </xf>
    <xf numFmtId="0" fontId="163" fillId="0" borderId="31" xfId="0" applyFont="1" applyFill="1" applyBorder="1" applyAlignment="1">
      <alignment/>
    </xf>
    <xf numFmtId="165" fontId="163" fillId="0" borderId="20" xfId="0" applyNumberFormat="1" applyFont="1" applyFill="1" applyBorder="1" applyAlignment="1">
      <alignment/>
    </xf>
    <xf numFmtId="0" fontId="163" fillId="0" borderId="0" xfId="0" applyFont="1" applyFill="1" applyBorder="1" applyAlignment="1">
      <alignment horizontal="left" vertical="center"/>
    </xf>
    <xf numFmtId="3" fontId="164" fillId="0" borderId="0" xfId="0" applyNumberFormat="1" applyFont="1" applyFill="1" applyBorder="1" applyAlignment="1">
      <alignment horizontal="center" vertical="center"/>
    </xf>
    <xf numFmtId="3" fontId="163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163" fillId="0" borderId="0" xfId="0" applyFont="1" applyFill="1" applyAlignment="1">
      <alignment/>
    </xf>
    <xf numFmtId="0" fontId="53" fillId="0" borderId="0" xfId="0" applyFont="1" applyAlignment="1">
      <alignment/>
    </xf>
    <xf numFmtId="165" fontId="34" fillId="0" borderId="7" xfId="0" applyNumberFormat="1" applyFont="1" applyBorder="1" applyAlignment="1">
      <alignment/>
    </xf>
    <xf numFmtId="37" fontId="163" fillId="40" borderId="7" xfId="0" applyNumberFormat="1" applyFont="1" applyFill="1" applyBorder="1" applyAlignment="1">
      <alignment/>
    </xf>
    <xf numFmtId="37" fontId="163" fillId="0" borderId="7" xfId="0" applyNumberFormat="1" applyFont="1" applyFill="1" applyBorder="1" applyAlignment="1">
      <alignment/>
    </xf>
    <xf numFmtId="0" fontId="164" fillId="0" borderId="7" xfId="0" applyFont="1" applyBorder="1" applyAlignment="1">
      <alignment horizontal="right" vertical="center"/>
    </xf>
    <xf numFmtId="0" fontId="164" fillId="0" borderId="11" xfId="0" applyFont="1" applyBorder="1" applyAlignment="1">
      <alignment horizontal="right" vertical="center"/>
    </xf>
    <xf numFmtId="0" fontId="163" fillId="0" borderId="31" xfId="0" applyFont="1" applyBorder="1" applyAlignment="1">
      <alignment horizontal="left" vertical="center" wrapText="1"/>
    </xf>
    <xf numFmtId="0" fontId="163" fillId="0" borderId="7" xfId="0" applyFont="1" applyBorder="1" applyAlignment="1">
      <alignment horizontal="left" vertical="center"/>
    </xf>
    <xf numFmtId="37" fontId="163" fillId="0" borderId="7" xfId="0" applyNumberFormat="1" applyFont="1" applyFill="1" applyBorder="1" applyAlignment="1">
      <alignment horizontal="right"/>
    </xf>
    <xf numFmtId="0" fontId="53" fillId="0" borderId="7" xfId="0" applyFont="1" applyFill="1" applyBorder="1" applyAlignment="1">
      <alignment/>
    </xf>
    <xf numFmtId="0" fontId="163" fillId="0" borderId="11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/>
    </xf>
    <xf numFmtId="177" fontId="163" fillId="0" borderId="7" xfId="0" applyNumberFormat="1" applyFont="1" applyBorder="1" applyAlignment="1">
      <alignment horizontal="right"/>
    </xf>
    <xf numFmtId="0" fontId="163" fillId="0" borderId="7" xfId="0" applyFont="1" applyFill="1" applyBorder="1" applyAlignment="1">
      <alignment horizontal="right" vertic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3" fontId="26" fillId="41" borderId="22" xfId="0" applyNumberFormat="1" applyFont="1" applyFill="1" applyBorder="1" applyAlignment="1">
      <alignment horizontal="center"/>
    </xf>
    <xf numFmtId="3" fontId="26" fillId="41" borderId="13" xfId="0" applyNumberFormat="1" applyFont="1" applyFill="1" applyBorder="1" applyAlignment="1">
      <alignment horizontal="center"/>
    </xf>
    <xf numFmtId="3" fontId="30" fillId="41" borderId="22" xfId="0" applyNumberFormat="1" applyFont="1" applyFill="1" applyBorder="1" applyAlignment="1">
      <alignment horizontal="center"/>
    </xf>
    <xf numFmtId="3" fontId="30" fillId="41" borderId="13" xfId="0" applyNumberFormat="1" applyFont="1" applyFill="1" applyBorder="1" applyAlignment="1">
      <alignment horizontal="center"/>
    </xf>
    <xf numFmtId="170" fontId="26" fillId="0" borderId="0" xfId="0" applyNumberFormat="1" applyFont="1" applyAlignment="1">
      <alignment/>
    </xf>
    <xf numFmtId="0" fontId="165" fillId="0" borderId="0" xfId="0" applyFont="1" applyAlignment="1">
      <alignment horizontal="center"/>
    </xf>
    <xf numFmtId="0" fontId="165" fillId="0" borderId="0" xfId="0" applyFont="1" applyAlignment="1">
      <alignment/>
    </xf>
    <xf numFmtId="0" fontId="26" fillId="0" borderId="57" xfId="0" applyFont="1" applyBorder="1" applyAlignment="1">
      <alignment horizontal="center"/>
    </xf>
    <xf numFmtId="169" fontId="26" fillId="0" borderId="0" xfId="0" applyNumberFormat="1" applyFont="1" applyAlignment="1">
      <alignment/>
    </xf>
    <xf numFmtId="0" fontId="30" fillId="0" borderId="58" xfId="0" applyFont="1" applyBorder="1" applyAlignment="1">
      <alignment horizontal="center"/>
    </xf>
    <xf numFmtId="0" fontId="165" fillId="0" borderId="0" xfId="0" applyFont="1" applyAlignment="1">
      <alignment/>
    </xf>
    <xf numFmtId="178" fontId="165" fillId="0" borderId="0" xfId="0" applyNumberFormat="1" applyFont="1" applyAlignment="1">
      <alignment/>
    </xf>
    <xf numFmtId="4" fontId="16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30" fillId="41" borderId="32" xfId="0" applyNumberFormat="1" applyFont="1" applyFill="1" applyBorder="1" applyAlignment="1">
      <alignment horizontal="center"/>
    </xf>
    <xf numFmtId="3" fontId="16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9" fontId="165" fillId="0" borderId="0" xfId="0" applyNumberFormat="1" applyFont="1" applyAlignment="1">
      <alignment/>
    </xf>
    <xf numFmtId="3" fontId="26" fillId="0" borderId="59" xfId="0" applyNumberFormat="1" applyFont="1" applyFill="1" applyBorder="1" applyAlignment="1">
      <alignment/>
    </xf>
    <xf numFmtId="3" fontId="26" fillId="0" borderId="60" xfId="0" applyNumberFormat="1" applyFont="1" applyFill="1" applyBorder="1" applyAlignment="1">
      <alignment/>
    </xf>
    <xf numFmtId="3" fontId="30" fillId="0" borderId="61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41" borderId="51" xfId="0" applyNumberFormat="1" applyFont="1" applyFill="1" applyBorder="1" applyAlignment="1">
      <alignment horizontal="center"/>
    </xf>
    <xf numFmtId="0" fontId="154" fillId="0" borderId="0" xfId="0" applyFont="1" applyBorder="1" applyAlignment="1">
      <alignment/>
    </xf>
    <xf numFmtId="0" fontId="154" fillId="0" borderId="0" xfId="0" applyFont="1" applyAlignment="1">
      <alignment/>
    </xf>
    <xf numFmtId="0" fontId="144" fillId="0" borderId="7" xfId="0" applyFont="1" applyBorder="1" applyAlignment="1">
      <alignment horizontal="center"/>
    </xf>
    <xf numFmtId="0" fontId="144" fillId="37" borderId="7" xfId="0" applyFont="1" applyFill="1" applyBorder="1" applyAlignment="1">
      <alignment horizontal="center" vertical="center" wrapText="1"/>
    </xf>
    <xf numFmtId="0" fontId="161" fillId="0" borderId="7" xfId="0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 wrapText="1"/>
    </xf>
    <xf numFmtId="0" fontId="144" fillId="37" borderId="11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/>
    </xf>
    <xf numFmtId="0" fontId="144" fillId="0" borderId="11" xfId="0" applyFont="1" applyBorder="1" applyAlignment="1">
      <alignment horizontal="center"/>
    </xf>
    <xf numFmtId="0" fontId="144" fillId="0" borderId="12" xfId="0" applyFont="1" applyBorder="1" applyAlignment="1">
      <alignment/>
    </xf>
    <xf numFmtId="0" fontId="144" fillId="0" borderId="12" xfId="0" applyFont="1" applyBorder="1" applyAlignment="1">
      <alignment horizontal="center"/>
    </xf>
    <xf numFmtId="0" fontId="161" fillId="0" borderId="12" xfId="0" applyFont="1" applyBorder="1" applyAlignment="1">
      <alignment horizontal="center"/>
    </xf>
    <xf numFmtId="0" fontId="144" fillId="0" borderId="13" xfId="0" applyFont="1" applyFill="1" applyBorder="1" applyAlignment="1">
      <alignment horizontal="center" vertical="center"/>
    </xf>
    <xf numFmtId="0" fontId="144" fillId="0" borderId="7" xfId="0" applyFont="1" applyBorder="1" applyAlignment="1">
      <alignment horizontal="center"/>
    </xf>
    <xf numFmtId="37" fontId="163" fillId="0" borderId="7" xfId="0" applyNumberFormat="1" applyFont="1" applyFill="1" applyBorder="1" applyAlignment="1">
      <alignment horizontal="right" vertical="center"/>
    </xf>
    <xf numFmtId="37" fontId="146" fillId="0" borderId="0" xfId="0" applyNumberFormat="1" applyFont="1" applyBorder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5" fontId="167" fillId="0" borderId="7" xfId="42" applyNumberFormat="1" applyFont="1" applyFill="1" applyBorder="1" applyAlignment="1">
      <alignment/>
    </xf>
    <xf numFmtId="165" fontId="146" fillId="0" borderId="7" xfId="42" applyNumberFormat="1" applyFont="1" applyFill="1" applyBorder="1" applyAlignment="1">
      <alignment vertical="center"/>
    </xf>
    <xf numFmtId="0" fontId="168" fillId="0" borderId="7" xfId="0" applyFont="1" applyFill="1" applyBorder="1" applyAlignment="1">
      <alignment horizontal="left" vertical="center" wrapText="1"/>
    </xf>
    <xf numFmtId="165" fontId="169" fillId="0" borderId="7" xfId="42" applyNumberFormat="1" applyFont="1" applyFill="1" applyBorder="1" applyAlignment="1">
      <alignment/>
    </xf>
    <xf numFmtId="165" fontId="46" fillId="0" borderId="7" xfId="0" applyNumberFormat="1" applyFont="1" applyFill="1" applyBorder="1" applyAlignment="1">
      <alignment/>
    </xf>
    <xf numFmtId="37" fontId="60" fillId="0" borderId="7" xfId="42" applyNumberFormat="1" applyFont="1" applyFill="1" applyBorder="1" applyAlignment="1">
      <alignment/>
    </xf>
    <xf numFmtId="165" fontId="53" fillId="0" borderId="7" xfId="0" applyNumberFormat="1" applyFont="1" applyFill="1" applyBorder="1" applyAlignment="1">
      <alignment vertical="center"/>
    </xf>
    <xf numFmtId="165" fontId="34" fillId="0" borderId="7" xfId="42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 horizontal="right"/>
    </xf>
    <xf numFmtId="165" fontId="145" fillId="0" borderId="7" xfId="0" applyNumberFormat="1" applyFont="1" applyFill="1" applyBorder="1" applyAlignment="1">
      <alignment/>
    </xf>
    <xf numFmtId="17" fontId="6" fillId="33" borderId="7" xfId="0" applyNumberFormat="1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165" fontId="162" fillId="0" borderId="7" xfId="42" applyNumberFormat="1" applyFont="1" applyFill="1" applyBorder="1" applyAlignment="1">
      <alignment/>
    </xf>
    <xf numFmtId="165" fontId="162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53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62" xfId="0" applyFont="1" applyFill="1" applyBorder="1" applyAlignment="1">
      <alignment/>
    </xf>
    <xf numFmtId="0" fontId="62" fillId="0" borderId="19" xfId="0" applyFont="1" applyFill="1" applyBorder="1" applyAlignment="1">
      <alignment horizontal="center"/>
    </xf>
    <xf numFmtId="3" fontId="162" fillId="0" borderId="7" xfId="0" applyNumberFormat="1" applyFont="1" applyFill="1" applyBorder="1" applyAlignment="1">
      <alignment/>
    </xf>
    <xf numFmtId="1" fontId="162" fillId="0" borderId="7" xfId="0" applyNumberFormat="1" applyFont="1" applyFill="1" applyBorder="1" applyAlignment="1">
      <alignment/>
    </xf>
    <xf numFmtId="1" fontId="61" fillId="0" borderId="7" xfId="0" applyNumberFormat="1" applyFont="1" applyFill="1" applyBorder="1" applyAlignment="1">
      <alignment/>
    </xf>
    <xf numFmtId="3" fontId="50" fillId="0" borderId="7" xfId="0" applyNumberFormat="1" applyFont="1" applyFill="1" applyBorder="1" applyAlignment="1">
      <alignment/>
    </xf>
    <xf numFmtId="0" fontId="62" fillId="0" borderId="22" xfId="0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0" fontId="162" fillId="0" borderId="0" xfId="0" applyFont="1" applyFill="1" applyAlignment="1">
      <alignment/>
    </xf>
    <xf numFmtId="3" fontId="170" fillId="0" borderId="0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horizontal="left" vertical="center" wrapText="1"/>
    </xf>
    <xf numFmtId="3" fontId="146" fillId="0" borderId="0" xfId="0" applyNumberFormat="1" applyFont="1" applyFill="1" applyBorder="1" applyAlignment="1">
      <alignment horizontal="left" vertical="center"/>
    </xf>
    <xf numFmtId="165" fontId="16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52" xfId="0" applyFont="1" applyFill="1" applyBorder="1" applyAlignment="1">
      <alignment horizontal="center"/>
    </xf>
    <xf numFmtId="43" fontId="171" fillId="25" borderId="63" xfId="42" applyFont="1" applyFill="1" applyBorder="1" applyAlignment="1">
      <alignment horizontal="right"/>
    </xf>
    <xf numFmtId="43" fontId="171" fillId="25" borderId="25" xfId="42" applyFont="1" applyFill="1" applyBorder="1" applyAlignment="1">
      <alignment horizontal="right"/>
    </xf>
    <xf numFmtId="165" fontId="171" fillId="25" borderId="25" xfId="42" applyNumberFormat="1" applyFont="1" applyFill="1" applyBorder="1" applyAlignment="1">
      <alignment horizontal="right"/>
    </xf>
    <xf numFmtId="43" fontId="171" fillId="25" borderId="37" xfId="42" applyFont="1" applyFill="1" applyBorder="1" applyAlignment="1">
      <alignment horizontal="right"/>
    </xf>
    <xf numFmtId="0" fontId="172" fillId="0" borderId="0" xfId="0" applyFont="1" applyFill="1" applyAlignment="1">
      <alignment/>
    </xf>
    <xf numFmtId="0" fontId="171" fillId="0" borderId="64" xfId="0" applyFont="1" applyFill="1" applyBorder="1" applyAlignment="1">
      <alignment horizontal="center"/>
    </xf>
    <xf numFmtId="165" fontId="171" fillId="0" borderId="18" xfId="42" applyNumberFormat="1" applyFont="1" applyFill="1" applyBorder="1" applyAlignment="1">
      <alignment/>
    </xf>
    <xf numFmtId="165" fontId="171" fillId="0" borderId="30" xfId="42" applyNumberFormat="1" applyFont="1" applyFill="1" applyBorder="1" applyAlignment="1">
      <alignment/>
    </xf>
    <xf numFmtId="0" fontId="171" fillId="0" borderId="0" xfId="0" applyFont="1" applyFill="1" applyAlignment="1">
      <alignment/>
    </xf>
    <xf numFmtId="0" fontId="172" fillId="0" borderId="52" xfId="0" applyFont="1" applyFill="1" applyBorder="1" applyAlignment="1">
      <alignment horizontal="center"/>
    </xf>
    <xf numFmtId="165" fontId="172" fillId="0" borderId="7" xfId="42" applyNumberFormat="1" applyFont="1" applyFill="1" applyBorder="1" applyAlignment="1">
      <alignment/>
    </xf>
    <xf numFmtId="165" fontId="172" fillId="0" borderId="65" xfId="42" applyNumberFormat="1" applyFont="1" applyFill="1" applyBorder="1" applyAlignment="1">
      <alignment/>
    </xf>
    <xf numFmtId="0" fontId="172" fillId="0" borderId="19" xfId="0" applyFont="1" applyFill="1" applyBorder="1" applyAlignment="1">
      <alignment horizontal="right"/>
    </xf>
    <xf numFmtId="0" fontId="172" fillId="0" borderId="11" xfId="0" applyFont="1" applyFill="1" applyBorder="1" applyAlignment="1">
      <alignment horizontal="left"/>
    </xf>
    <xf numFmtId="0" fontId="171" fillId="0" borderId="52" xfId="0" applyFont="1" applyFill="1" applyBorder="1" applyAlignment="1">
      <alignment horizontal="center"/>
    </xf>
    <xf numFmtId="165" fontId="172" fillId="0" borderId="11" xfId="42" applyNumberFormat="1" applyFont="1" applyFill="1" applyBorder="1" applyAlignment="1">
      <alignment/>
    </xf>
    <xf numFmtId="165" fontId="172" fillId="0" borderId="0" xfId="0" applyNumberFormat="1" applyFont="1" applyFill="1" applyAlignment="1">
      <alignment/>
    </xf>
    <xf numFmtId="165" fontId="172" fillId="0" borderId="48" xfId="42" applyNumberFormat="1" applyFont="1" applyFill="1" applyBorder="1" applyAlignment="1">
      <alignment/>
    </xf>
    <xf numFmtId="165" fontId="172" fillId="0" borderId="7" xfId="42" applyNumberFormat="1" applyFont="1" applyFill="1" applyBorder="1" applyAlignment="1">
      <alignment horizontal="right"/>
    </xf>
    <xf numFmtId="165" fontId="172" fillId="0" borderId="11" xfId="42" applyNumberFormat="1" applyFont="1" applyFill="1" applyBorder="1" applyAlignment="1">
      <alignment horizontal="right"/>
    </xf>
    <xf numFmtId="165" fontId="171" fillId="0" borderId="7" xfId="42" applyNumberFormat="1" applyFont="1" applyFill="1" applyBorder="1" applyAlignment="1">
      <alignment/>
    </xf>
    <xf numFmtId="165" fontId="171" fillId="0" borderId="11" xfId="42" applyNumberFormat="1" applyFont="1" applyFill="1" applyBorder="1" applyAlignment="1">
      <alignment/>
    </xf>
    <xf numFmtId="0" fontId="68" fillId="0" borderId="19" xfId="0" applyFont="1" applyFill="1" applyBorder="1" applyAlignment="1">
      <alignment horizontal="right" vertical="center" wrapText="1"/>
    </xf>
    <xf numFmtId="10" fontId="171" fillId="0" borderId="7" xfId="90" applyNumberFormat="1" applyFont="1" applyFill="1" applyBorder="1" applyAlignment="1">
      <alignment/>
    </xf>
    <xf numFmtId="10" fontId="171" fillId="0" borderId="11" xfId="90" applyNumberFormat="1" applyFont="1" applyFill="1" applyBorder="1" applyAlignment="1">
      <alignment/>
    </xf>
    <xf numFmtId="10" fontId="172" fillId="0" borderId="7" xfId="90" applyNumberFormat="1" applyFont="1" applyFill="1" applyBorder="1" applyAlignment="1">
      <alignment/>
    </xf>
    <xf numFmtId="10" fontId="172" fillId="0" borderId="11" xfId="90" applyNumberFormat="1" applyFont="1" applyFill="1" applyBorder="1" applyAlignment="1">
      <alignment/>
    </xf>
    <xf numFmtId="167" fontId="172" fillId="0" borderId="7" xfId="90" applyNumberFormat="1" applyFont="1" applyFill="1" applyBorder="1" applyAlignment="1">
      <alignment/>
    </xf>
    <xf numFmtId="165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/>
    </xf>
    <xf numFmtId="43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/>
    </xf>
    <xf numFmtId="176" fontId="172" fillId="0" borderId="0" xfId="0" applyNumberFormat="1" applyFont="1" applyFill="1" applyAlignment="1">
      <alignment/>
    </xf>
    <xf numFmtId="0" fontId="172" fillId="0" borderId="11" xfId="0" applyFont="1" applyFill="1" applyBorder="1" applyAlignment="1">
      <alignment horizontal="left" vertical="center" wrapText="1"/>
    </xf>
    <xf numFmtId="165" fontId="172" fillId="0" borderId="16" xfId="45" applyNumberFormat="1" applyFont="1" applyFill="1" applyBorder="1" applyAlignment="1">
      <alignment horizontal="center" vertical="center"/>
    </xf>
    <xf numFmtId="165" fontId="171" fillId="0" borderId="48" xfId="42" applyNumberFormat="1" applyFont="1" applyFill="1" applyBorder="1" applyAlignment="1">
      <alignment/>
    </xf>
    <xf numFmtId="165" fontId="171" fillId="0" borderId="0" xfId="42" applyNumberFormat="1" applyFont="1" applyFill="1" applyAlignment="1">
      <alignment/>
    </xf>
    <xf numFmtId="165" fontId="172" fillId="0" borderId="0" xfId="42" applyNumberFormat="1" applyFont="1" applyFill="1" applyAlignment="1">
      <alignment/>
    </xf>
    <xf numFmtId="167" fontId="171" fillId="0" borderId="7" xfId="90" applyNumberFormat="1" applyFont="1" applyFill="1" applyBorder="1" applyAlignment="1">
      <alignment/>
    </xf>
    <xf numFmtId="167" fontId="171" fillId="0" borderId="11" xfId="90" applyNumberFormat="1" applyFont="1" applyFill="1" applyBorder="1" applyAlignment="1">
      <alignment/>
    </xf>
    <xf numFmtId="167" fontId="172" fillId="0" borderId="11" xfId="90" applyNumberFormat="1" applyFont="1" applyFill="1" applyBorder="1" applyAlignment="1">
      <alignment/>
    </xf>
    <xf numFmtId="0" fontId="171" fillId="0" borderId="66" xfId="0" applyFont="1" applyFill="1" applyBorder="1" applyAlignment="1">
      <alignment horizontal="center"/>
    </xf>
    <xf numFmtId="165" fontId="171" fillId="0" borderId="12" xfId="42" applyNumberFormat="1" applyFont="1" applyFill="1" applyBorder="1" applyAlignment="1">
      <alignment/>
    </xf>
    <xf numFmtId="165" fontId="171" fillId="0" borderId="40" xfId="42" applyNumberFormat="1" applyFont="1" applyFill="1" applyBorder="1" applyAlignment="1">
      <alignment/>
    </xf>
    <xf numFmtId="165" fontId="171" fillId="0" borderId="13" xfId="42" applyNumberFormat="1" applyFont="1" applyFill="1" applyBorder="1" applyAlignment="1">
      <alignment/>
    </xf>
    <xf numFmtId="0" fontId="171" fillId="0" borderId="15" xfId="0" applyFont="1" applyFill="1" applyBorder="1" applyAlignment="1">
      <alignment horizontal="center"/>
    </xf>
    <xf numFmtId="0" fontId="172" fillId="0" borderId="41" xfId="0" applyFont="1" applyFill="1" applyBorder="1" applyAlignment="1">
      <alignment/>
    </xf>
    <xf numFmtId="0" fontId="172" fillId="0" borderId="0" xfId="0" applyFont="1" applyFill="1" applyBorder="1" applyAlignment="1">
      <alignment/>
    </xf>
    <xf numFmtId="165" fontId="172" fillId="0" borderId="46" xfId="42" applyNumberFormat="1" applyFont="1" applyFill="1" applyBorder="1" applyAlignment="1">
      <alignment/>
    </xf>
    <xf numFmtId="165" fontId="172" fillId="0" borderId="0" xfId="42" applyNumberFormat="1" applyFont="1" applyFill="1" applyBorder="1" applyAlignment="1">
      <alignment/>
    </xf>
    <xf numFmtId="165" fontId="172" fillId="0" borderId="38" xfId="42" applyNumberFormat="1" applyFont="1" applyFill="1" applyBorder="1" applyAlignment="1">
      <alignment/>
    </xf>
    <xf numFmtId="0" fontId="171" fillId="0" borderId="21" xfId="0" applyFont="1" applyFill="1" applyBorder="1" applyAlignment="1">
      <alignment horizontal="center"/>
    </xf>
    <xf numFmtId="165" fontId="172" fillId="0" borderId="18" xfId="42" applyNumberFormat="1" applyFont="1" applyFill="1" applyBorder="1" applyAlignment="1">
      <alignment/>
    </xf>
    <xf numFmtId="165" fontId="172" fillId="0" borderId="30" xfId="42" applyNumberFormat="1" applyFont="1" applyFill="1" applyBorder="1" applyAlignment="1">
      <alignment/>
    </xf>
    <xf numFmtId="165" fontId="68" fillId="0" borderId="0" xfId="42" applyNumberFormat="1" applyFont="1" applyAlignment="1">
      <alignment/>
    </xf>
    <xf numFmtId="0" fontId="171" fillId="0" borderId="19" xfId="0" applyFont="1" applyFill="1" applyBorder="1" applyAlignment="1">
      <alignment horizontal="center"/>
    </xf>
    <xf numFmtId="165" fontId="68" fillId="0" borderId="7" xfId="42" applyNumberFormat="1" applyFont="1" applyFill="1" applyBorder="1" applyAlignment="1">
      <alignment/>
    </xf>
    <xf numFmtId="165" fontId="68" fillId="0" borderId="11" xfId="42" applyNumberFormat="1" applyFont="1" applyFill="1" applyBorder="1" applyAlignment="1">
      <alignment/>
    </xf>
    <xf numFmtId="0" fontId="171" fillId="0" borderId="22" xfId="0" applyFont="1" applyFill="1" applyBorder="1" applyAlignment="1">
      <alignment horizontal="center"/>
    </xf>
    <xf numFmtId="164" fontId="68" fillId="0" borderId="12" xfId="42" applyNumberFormat="1" applyFont="1" applyFill="1" applyBorder="1" applyAlignment="1">
      <alignment/>
    </xf>
    <xf numFmtId="165" fontId="68" fillId="0" borderId="12" xfId="42" applyNumberFormat="1" applyFont="1" applyFill="1" applyBorder="1" applyAlignment="1">
      <alignment/>
    </xf>
    <xf numFmtId="165" fontId="68" fillId="0" borderId="13" xfId="42" applyNumberFormat="1" applyFont="1" applyFill="1" applyBorder="1" applyAlignment="1">
      <alignment/>
    </xf>
    <xf numFmtId="165" fontId="68" fillId="0" borderId="0" xfId="53" applyNumberFormat="1" applyFont="1" applyAlignment="1">
      <alignment/>
    </xf>
    <xf numFmtId="0" fontId="171" fillId="0" borderId="0" xfId="0" applyFont="1" applyFill="1" applyAlignment="1">
      <alignment horizontal="center"/>
    </xf>
    <xf numFmtId="165" fontId="172" fillId="0" borderId="0" xfId="0" applyNumberFormat="1" applyFont="1" applyAlignment="1">
      <alignment/>
    </xf>
    <xf numFmtId="0" fontId="164" fillId="0" borderId="64" xfId="0" applyFont="1" applyFill="1" applyBorder="1" applyAlignment="1">
      <alignment horizontal="center"/>
    </xf>
    <xf numFmtId="0" fontId="164" fillId="0" borderId="52" xfId="0" applyFont="1" applyFill="1" applyBorder="1" applyAlignment="1">
      <alignment horizontal="center"/>
    </xf>
    <xf numFmtId="165" fontId="164" fillId="0" borderId="52" xfId="42" applyNumberFormat="1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 vertical="center" wrapText="1"/>
    </xf>
    <xf numFmtId="0" fontId="163" fillId="0" borderId="52" xfId="0" applyFont="1" applyFill="1" applyBorder="1" applyAlignment="1">
      <alignment horizontal="center" vertical="center" wrapText="1"/>
    </xf>
    <xf numFmtId="0" fontId="164" fillId="0" borderId="52" xfId="0" applyFont="1" applyFill="1" applyBorder="1" applyAlignment="1">
      <alignment horizontal="center" vertical="center" wrapText="1"/>
    </xf>
    <xf numFmtId="0" fontId="164" fillId="0" borderId="66" xfId="0" applyFont="1" applyFill="1" applyBorder="1" applyAlignment="1">
      <alignment horizontal="center"/>
    </xf>
    <xf numFmtId="0" fontId="164" fillId="0" borderId="67" xfId="0" applyFont="1" applyFill="1" applyBorder="1" applyAlignment="1">
      <alignment horizontal="center"/>
    </xf>
    <xf numFmtId="9" fontId="164" fillId="0" borderId="52" xfId="90" applyFont="1" applyFill="1" applyBorder="1" applyAlignment="1">
      <alignment horizontal="center"/>
    </xf>
    <xf numFmtId="0" fontId="164" fillId="0" borderId="0" xfId="0" applyFont="1" applyFill="1" applyAlignment="1">
      <alignment/>
    </xf>
    <xf numFmtId="3" fontId="164" fillId="0" borderId="0" xfId="0" applyNumberFormat="1" applyFont="1" applyFill="1" applyAlignment="1">
      <alignment/>
    </xf>
    <xf numFmtId="0" fontId="173" fillId="0" borderId="7" xfId="0" applyFont="1" applyBorder="1" applyAlignment="1">
      <alignment horizontal="left" vertical="center"/>
    </xf>
    <xf numFmtId="0" fontId="173" fillId="0" borderId="20" xfId="0" applyFont="1" applyBorder="1" applyAlignment="1">
      <alignment horizontal="left" vertical="center"/>
    </xf>
    <xf numFmtId="0" fontId="173" fillId="0" borderId="7" xfId="0" applyFont="1" applyBorder="1" applyAlignment="1">
      <alignment horizontal="left" vertical="center" wrapText="1"/>
    </xf>
    <xf numFmtId="0" fontId="164" fillId="0" borderId="11" xfId="0" applyFont="1" applyFill="1" applyBorder="1" applyAlignment="1">
      <alignment horizontal="right" vertical="center"/>
    </xf>
    <xf numFmtId="0" fontId="164" fillId="0" borderId="24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 horizontal="right" vertical="center"/>
    </xf>
    <xf numFmtId="165" fontId="162" fillId="40" borderId="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64" fillId="7" borderId="7" xfId="78" applyNumberFormat="1" applyFont="1" applyFill="1" applyBorder="1" applyAlignment="1">
      <alignment horizontal="right" vertical="center"/>
      <protection/>
    </xf>
    <xf numFmtId="0" fontId="53" fillId="0" borderId="68" xfId="0" applyFont="1" applyFill="1" applyBorder="1" applyAlignment="1">
      <alignment/>
    </xf>
    <xf numFmtId="0" fontId="163" fillId="0" borderId="24" xfId="0" applyFont="1" applyBorder="1" applyAlignment="1">
      <alignment horizontal="right" vertical="center"/>
    </xf>
    <xf numFmtId="165" fontId="163" fillId="0" borderId="20" xfId="0" applyNumberFormat="1" applyFont="1" applyBorder="1" applyAlignment="1">
      <alignment/>
    </xf>
    <xf numFmtId="3" fontId="53" fillId="0" borderId="20" xfId="78" applyNumberFormat="1" applyFont="1" applyFill="1" applyBorder="1" applyAlignment="1">
      <alignment horizontal="right"/>
      <protection/>
    </xf>
    <xf numFmtId="3" fontId="164" fillId="38" borderId="32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/>
    </xf>
    <xf numFmtId="165" fontId="163" fillId="0" borderId="7" xfId="0" applyNumberFormat="1" applyFon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vertical="center"/>
    </xf>
    <xf numFmtId="0" fontId="163" fillId="42" borderId="0" xfId="0" applyFont="1" applyFill="1" applyAlignment="1">
      <alignment/>
    </xf>
    <xf numFmtId="0" fontId="162" fillId="42" borderId="48" xfId="0" applyFont="1" applyFill="1" applyBorder="1" applyAlignment="1">
      <alignment horizontal="right" vertical="center"/>
    </xf>
    <xf numFmtId="0" fontId="162" fillId="42" borderId="7" xfId="0" applyFont="1" applyFill="1" applyBorder="1" applyAlignment="1">
      <alignment horizontal="right" vertical="center"/>
    </xf>
    <xf numFmtId="3" fontId="164" fillId="0" borderId="7" xfId="0" applyNumberFormat="1" applyFon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53" fillId="42" borderId="7" xfId="0" applyFont="1" applyFill="1" applyBorder="1" applyAlignment="1">
      <alignment/>
    </xf>
    <xf numFmtId="180" fontId="53" fillId="42" borderId="7" xfId="86" applyFont="1" applyFill="1" applyBorder="1" applyAlignment="1">
      <alignment/>
      <protection/>
    </xf>
    <xf numFmtId="0" fontId="163" fillId="42" borderId="7" xfId="0" applyFont="1" applyFill="1" applyBorder="1" applyAlignment="1">
      <alignment horizontal="left" vertical="center" wrapText="1"/>
    </xf>
    <xf numFmtId="0" fontId="163" fillId="42" borderId="7" xfId="0" applyFont="1" applyFill="1" applyBorder="1" applyAlignment="1">
      <alignment horizontal="left" vertical="center"/>
    </xf>
    <xf numFmtId="165" fontId="163" fillId="42" borderId="7" xfId="0" applyNumberFormat="1" applyFont="1" applyFill="1" applyBorder="1" applyAlignment="1">
      <alignment horizontal="left"/>
    </xf>
    <xf numFmtId="165" fontId="163" fillId="42" borderId="20" xfId="0" applyNumberFormat="1" applyFont="1" applyFill="1" applyBorder="1" applyAlignment="1">
      <alignment horizontal="left" vertical="center"/>
    </xf>
    <xf numFmtId="165" fontId="69" fillId="0" borderId="69" xfId="42" applyNumberFormat="1" applyFont="1" applyBorder="1" applyAlignment="1">
      <alignment/>
    </xf>
    <xf numFmtId="165" fontId="69" fillId="0" borderId="34" xfId="42" applyNumberFormat="1" applyFont="1" applyBorder="1" applyAlignment="1">
      <alignment/>
    </xf>
    <xf numFmtId="165" fontId="69" fillId="0" borderId="70" xfId="42" applyNumberFormat="1" applyFont="1" applyBorder="1" applyAlignment="1">
      <alignment/>
    </xf>
    <xf numFmtId="0" fontId="164" fillId="0" borderId="0" xfId="0" applyFont="1" applyAlignment="1">
      <alignment vertical="center"/>
    </xf>
    <xf numFmtId="3" fontId="164" fillId="40" borderId="31" xfId="0" applyNumberFormat="1" applyFont="1" applyFill="1" applyBorder="1" applyAlignment="1">
      <alignment vertical="center"/>
    </xf>
    <xf numFmtId="165" fontId="164" fillId="0" borderId="0" xfId="0" applyNumberFormat="1" applyFont="1" applyAlignment="1">
      <alignment vertical="center"/>
    </xf>
    <xf numFmtId="165" fontId="164" fillId="0" borderId="0" xfId="0" applyNumberFormat="1" applyFont="1" applyFill="1" applyAlignment="1">
      <alignment vertical="center"/>
    </xf>
    <xf numFmtId="0" fontId="51" fillId="16" borderId="7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/>
    </xf>
    <xf numFmtId="0" fontId="53" fillId="0" borderId="7" xfId="0" applyFont="1" applyBorder="1" applyAlignment="1">
      <alignment/>
    </xf>
    <xf numFmtId="1" fontId="53" fillId="0" borderId="7" xfId="0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/>
    </xf>
    <xf numFmtId="165" fontId="164" fillId="38" borderId="7" xfId="0" applyNumberFormat="1" applyFont="1" applyFill="1" applyBorder="1" applyAlignment="1">
      <alignment/>
    </xf>
    <xf numFmtId="0" fontId="163" fillId="0" borderId="0" xfId="0" applyFont="1" applyBorder="1" applyAlignment="1">
      <alignment/>
    </xf>
    <xf numFmtId="165" fontId="164" fillId="0" borderId="0" xfId="42" applyNumberFormat="1" applyFont="1" applyFill="1" applyBorder="1" applyAlignment="1">
      <alignment horizontal="center" vertical="center"/>
    </xf>
    <xf numFmtId="165" fontId="53" fillId="0" borderId="0" xfId="42" applyNumberFormat="1" applyFont="1" applyBorder="1" applyAlignment="1">
      <alignment horizontal="center" vertical="center"/>
    </xf>
    <xf numFmtId="165" fontId="163" fillId="0" borderId="0" xfId="42" applyNumberFormat="1" applyFont="1" applyBorder="1" applyAlignment="1">
      <alignment/>
    </xf>
    <xf numFmtId="0" fontId="163" fillId="0" borderId="7" xfId="0" applyFont="1" applyBorder="1" applyAlignment="1">
      <alignment horizontal="right" vertical="center"/>
    </xf>
    <xf numFmtId="169" fontId="163" fillId="38" borderId="7" xfId="0" applyNumberFormat="1" applyFont="1" applyFill="1" applyBorder="1" applyAlignment="1">
      <alignment/>
    </xf>
    <xf numFmtId="165" fontId="164" fillId="0" borderId="20" xfId="0" applyNumberFormat="1" applyFont="1" applyFill="1" applyBorder="1" applyAlignment="1">
      <alignment vertical="center"/>
    </xf>
    <xf numFmtId="3" fontId="146" fillId="0" borderId="7" xfId="0" applyNumberFormat="1" applyFont="1" applyFill="1" applyBorder="1" applyAlignment="1">
      <alignment horizontal="center"/>
    </xf>
    <xf numFmtId="165" fontId="164" fillId="0" borderId="7" xfId="0" applyNumberFormat="1" applyFont="1" applyFill="1" applyBorder="1" applyAlignment="1">
      <alignment/>
    </xf>
    <xf numFmtId="3" fontId="164" fillId="0" borderId="31" xfId="0" applyNumberFormat="1" applyFont="1" applyFill="1" applyBorder="1" applyAlignment="1">
      <alignment vertical="center"/>
    </xf>
    <xf numFmtId="3" fontId="144" fillId="0" borderId="7" xfId="0" applyNumberFormat="1" applyFont="1" applyFill="1" applyBorder="1" applyAlignment="1">
      <alignment/>
    </xf>
    <xf numFmtId="165" fontId="52" fillId="0" borderId="7" xfId="0" applyNumberFormat="1" applyFont="1" applyFill="1" applyBorder="1" applyAlignment="1">
      <alignment/>
    </xf>
    <xf numFmtId="165" fontId="51" fillId="0" borderId="7" xfId="0" applyNumberFormat="1" applyFont="1" applyFill="1" applyBorder="1" applyAlignment="1">
      <alignment vertical="center"/>
    </xf>
    <xf numFmtId="165" fontId="52" fillId="0" borderId="7" xfId="0" applyNumberFormat="1" applyFont="1" applyBorder="1" applyAlignment="1">
      <alignment/>
    </xf>
    <xf numFmtId="165" fontId="51" fillId="0" borderId="0" xfId="0" applyNumberFormat="1" applyFont="1" applyFill="1" applyBorder="1" applyAlignment="1">
      <alignment vertical="center"/>
    </xf>
    <xf numFmtId="3" fontId="141" fillId="43" borderId="7" xfId="0" applyNumberFormat="1" applyFont="1" applyFill="1" applyBorder="1" applyAlignment="1">
      <alignment/>
    </xf>
    <xf numFmtId="43" fontId="145" fillId="0" borderId="0" xfId="0" applyNumberFormat="1" applyFont="1" applyFill="1" applyAlignment="1">
      <alignment/>
    </xf>
    <xf numFmtId="165" fontId="69" fillId="0" borderId="0" xfId="42" applyNumberFormat="1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71" xfId="0" applyBorder="1" applyAlignment="1">
      <alignment/>
    </xf>
    <xf numFmtId="0" fontId="0" fillId="7" borderId="32" xfId="0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7" fontId="52" fillId="44" borderId="45" xfId="42" applyNumberFormat="1" applyFont="1" applyFill="1" applyBorder="1" applyAlignment="1">
      <alignment horizontal="center"/>
    </xf>
    <xf numFmtId="3" fontId="149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143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57" fillId="0" borderId="0" xfId="42" applyNumberFormat="1" applyFont="1" applyFill="1" applyBorder="1" applyAlignment="1">
      <alignment/>
    </xf>
    <xf numFmtId="173" fontId="24" fillId="0" borderId="7" xfId="0" applyNumberFormat="1" applyFont="1" applyBorder="1" applyAlignment="1">
      <alignment vertical="center"/>
    </xf>
    <xf numFmtId="0" fontId="174" fillId="0" borderId="7" xfId="87" applyFont="1" applyBorder="1" applyAlignment="1">
      <alignment horizontal="left" vertical="center"/>
      <protection/>
    </xf>
    <xf numFmtId="0" fontId="24" fillId="0" borderId="7" xfId="0" applyFont="1" applyBorder="1" applyAlignment="1">
      <alignment vertical="center"/>
    </xf>
    <xf numFmtId="0" fontId="24" fillId="0" borderId="7" xfId="0" applyNumberFormat="1" applyFont="1" applyFill="1" applyBorder="1" applyAlignment="1" applyProtection="1">
      <alignment/>
      <protection/>
    </xf>
    <xf numFmtId="0" fontId="24" fillId="0" borderId="72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165" fontId="43" fillId="0" borderId="7" xfId="42" applyNumberFormat="1" applyFont="1" applyFill="1" applyBorder="1" applyAlignment="1">
      <alignment/>
    </xf>
    <xf numFmtId="0" fontId="24" fillId="0" borderId="15" xfId="0" applyFont="1" applyBorder="1" applyAlignment="1">
      <alignment horizontal="center" vertical="center" textRotation="90"/>
    </xf>
    <xf numFmtId="0" fontId="72" fillId="0" borderId="17" xfId="0" applyFont="1" applyBorder="1" applyAlignment="1">
      <alignment/>
    </xf>
    <xf numFmtId="3" fontId="160" fillId="0" borderId="7" xfId="0" applyNumberFormat="1" applyFont="1" applyFill="1" applyBorder="1" applyAlignment="1">
      <alignment/>
    </xf>
    <xf numFmtId="3" fontId="72" fillId="0" borderId="7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27" xfId="0" applyFont="1" applyBorder="1" applyAlignment="1">
      <alignment horizontal="center" vertical="center" textRotation="90"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43" fontId="46" fillId="0" borderId="7" xfId="0" applyNumberFormat="1" applyFont="1" applyFill="1" applyBorder="1" applyAlignment="1">
      <alignment/>
    </xf>
    <xf numFmtId="165" fontId="60" fillId="0" borderId="7" xfId="42" applyNumberFormat="1" applyFont="1" applyBorder="1" applyAlignment="1">
      <alignment/>
    </xf>
    <xf numFmtId="165" fontId="60" fillId="0" borderId="7" xfId="42" applyNumberFormat="1" applyFont="1" applyFill="1" applyBorder="1" applyAlignment="1">
      <alignment/>
    </xf>
    <xf numFmtId="165" fontId="175" fillId="0" borderId="7" xfId="42" applyNumberFormat="1" applyFont="1" applyFill="1" applyBorder="1" applyAlignment="1">
      <alignment/>
    </xf>
    <xf numFmtId="165" fontId="74" fillId="0" borderId="7" xfId="42" applyNumberFormat="1" applyFont="1" applyFill="1" applyBorder="1" applyAlignment="1">
      <alignment/>
    </xf>
    <xf numFmtId="165" fontId="46" fillId="0" borderId="31" xfId="42" applyNumberFormat="1" applyFont="1" applyFill="1" applyBorder="1" applyAlignment="1">
      <alignment/>
    </xf>
    <xf numFmtId="3" fontId="160" fillId="0" borderId="31" xfId="0" applyNumberFormat="1" applyFont="1" applyFill="1" applyBorder="1" applyAlignment="1">
      <alignment/>
    </xf>
    <xf numFmtId="43" fontId="60" fillId="0" borderId="7" xfId="42" applyNumberFormat="1" applyFont="1" applyBorder="1" applyAlignment="1">
      <alignment horizontal="right"/>
    </xf>
    <xf numFmtId="165" fontId="46" fillId="0" borderId="0" xfId="0" applyNumberFormat="1" applyFont="1" applyFill="1" applyBorder="1" applyAlignment="1">
      <alignment/>
    </xf>
    <xf numFmtId="165" fontId="46" fillId="0" borderId="69" xfId="42" applyNumberFormat="1" applyFont="1" applyFill="1" applyBorder="1" applyAlignment="1">
      <alignment/>
    </xf>
    <xf numFmtId="165" fontId="46" fillId="0" borderId="34" xfId="42" applyNumberFormat="1" applyFont="1" applyFill="1" applyBorder="1" applyAlignment="1">
      <alignment/>
    </xf>
    <xf numFmtId="165" fontId="46" fillId="0" borderId="70" xfId="42" applyNumberFormat="1" applyFont="1" applyFill="1" applyBorder="1" applyAlignment="1">
      <alignment/>
    </xf>
    <xf numFmtId="0" fontId="47" fillId="0" borderId="64" xfId="0" applyFont="1" applyFill="1" applyBorder="1" applyAlignment="1">
      <alignment horizontal="center"/>
    </xf>
    <xf numFmtId="0" fontId="47" fillId="0" borderId="73" xfId="0" applyFont="1" applyFill="1" applyBorder="1" applyAlignment="1">
      <alignment horizontal="center"/>
    </xf>
    <xf numFmtId="165" fontId="47" fillId="0" borderId="74" xfId="42" applyNumberFormat="1" applyFont="1" applyFill="1" applyBorder="1" applyAlignment="1">
      <alignment horizontal="center"/>
    </xf>
    <xf numFmtId="165" fontId="47" fillId="0" borderId="75" xfId="42" applyNumberFormat="1" applyFont="1" applyFill="1" applyBorder="1" applyAlignment="1">
      <alignment horizontal="center"/>
    </xf>
    <xf numFmtId="165" fontId="47" fillId="0" borderId="73" xfId="42" applyNumberFormat="1" applyFont="1" applyFill="1" applyBorder="1" applyAlignment="1">
      <alignment horizontal="center"/>
    </xf>
    <xf numFmtId="0" fontId="47" fillId="0" borderId="66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165" fontId="47" fillId="0" borderId="76" xfId="42" applyNumberFormat="1" applyFont="1" applyFill="1" applyBorder="1" applyAlignment="1">
      <alignment horizontal="center"/>
    </xf>
    <xf numFmtId="165" fontId="47" fillId="0" borderId="77" xfId="42" applyNumberFormat="1" applyFont="1" applyFill="1" applyBorder="1" applyAlignment="1">
      <alignment horizontal="center"/>
    </xf>
    <xf numFmtId="165" fontId="47" fillId="0" borderId="78" xfId="42" applyNumberFormat="1" applyFont="1" applyFill="1" applyBorder="1" applyAlignment="1">
      <alignment horizontal="center"/>
    </xf>
    <xf numFmtId="0" fontId="46" fillId="0" borderId="79" xfId="0" applyFont="1" applyFill="1" applyBorder="1" applyAlignment="1">
      <alignment/>
    </xf>
    <xf numFmtId="0" fontId="46" fillId="0" borderId="64" xfId="0" applyFont="1" applyFill="1" applyBorder="1" applyAlignment="1">
      <alignment/>
    </xf>
    <xf numFmtId="0" fontId="46" fillId="0" borderId="73" xfId="0" applyFont="1" applyFill="1" applyBorder="1" applyAlignment="1">
      <alignment horizontal="center"/>
    </xf>
    <xf numFmtId="165" fontId="46" fillId="0" borderId="74" xfId="42" applyNumberFormat="1" applyFont="1" applyFill="1" applyBorder="1" applyAlignment="1">
      <alignment/>
    </xf>
    <xf numFmtId="165" fontId="46" fillId="0" borderId="75" xfId="42" applyNumberFormat="1" applyFont="1" applyFill="1" applyBorder="1" applyAlignment="1">
      <alignment/>
    </xf>
    <xf numFmtId="165" fontId="46" fillId="0" borderId="73" xfId="42" applyNumberFormat="1" applyFont="1" applyFill="1" applyBorder="1" applyAlignment="1">
      <alignment/>
    </xf>
    <xf numFmtId="165" fontId="46" fillId="0" borderId="79" xfId="0" applyNumberFormat="1" applyFont="1" applyFill="1" applyBorder="1" applyAlignment="1">
      <alignment/>
    </xf>
    <xf numFmtId="0" fontId="46" fillId="0" borderId="52" xfId="0" applyFont="1" applyFill="1" applyBorder="1" applyAlignment="1">
      <alignment/>
    </xf>
    <xf numFmtId="0" fontId="46" fillId="0" borderId="79" xfId="0" applyFont="1" applyFill="1" applyBorder="1" applyAlignment="1">
      <alignment horizontal="center"/>
    </xf>
    <xf numFmtId="165" fontId="46" fillId="0" borderId="17" xfId="42" applyNumberFormat="1" applyFont="1" applyFill="1" applyBorder="1" applyAlignment="1">
      <alignment/>
    </xf>
    <xf numFmtId="165" fontId="46" fillId="0" borderId="0" xfId="42" applyNumberFormat="1" applyFont="1" applyFill="1" applyBorder="1" applyAlignment="1">
      <alignment/>
    </xf>
    <xf numFmtId="165" fontId="46" fillId="0" borderId="71" xfId="42" applyNumberFormat="1" applyFont="1" applyFill="1" applyBorder="1" applyAlignment="1">
      <alignment/>
    </xf>
    <xf numFmtId="0" fontId="46" fillId="0" borderId="27" xfId="0" applyFont="1" applyFill="1" applyBorder="1" applyAlignment="1">
      <alignment/>
    </xf>
    <xf numFmtId="165" fontId="46" fillId="0" borderId="80" xfId="42" applyNumberFormat="1" applyFont="1" applyFill="1" applyBorder="1" applyAlignment="1">
      <alignment/>
    </xf>
    <xf numFmtId="165" fontId="46" fillId="0" borderId="72" xfId="42" applyNumberFormat="1" applyFont="1" applyFill="1" applyBorder="1" applyAlignment="1">
      <alignment/>
    </xf>
    <xf numFmtId="165" fontId="46" fillId="0" borderId="79" xfId="42" applyNumberFormat="1" applyFont="1" applyFill="1" applyBorder="1" applyAlignment="1">
      <alignment/>
    </xf>
    <xf numFmtId="165" fontId="46" fillId="0" borderId="81" xfId="42" applyNumberFormat="1" applyFont="1" applyFill="1" applyBorder="1" applyAlignment="1">
      <alignment/>
    </xf>
    <xf numFmtId="165" fontId="46" fillId="0" borderId="49" xfId="42" applyNumberFormat="1" applyFont="1" applyFill="1" applyBorder="1" applyAlignment="1">
      <alignment/>
    </xf>
    <xf numFmtId="165" fontId="46" fillId="0" borderId="61" xfId="42" applyNumberFormat="1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46" fillId="0" borderId="78" xfId="0" applyFont="1" applyFill="1" applyBorder="1" applyAlignment="1">
      <alignment horizontal="center"/>
    </xf>
    <xf numFmtId="37" fontId="46" fillId="0" borderId="76" xfId="42" applyNumberFormat="1" applyFont="1" applyFill="1" applyBorder="1" applyAlignment="1">
      <alignment/>
    </xf>
    <xf numFmtId="0" fontId="46" fillId="0" borderId="61" xfId="0" applyFont="1" applyFill="1" applyBorder="1" applyAlignment="1">
      <alignment horizontal="center"/>
    </xf>
    <xf numFmtId="3" fontId="176" fillId="0" borderId="0" xfId="0" applyNumberFormat="1" applyFont="1" applyFill="1" applyBorder="1" applyAlignment="1">
      <alignment vertical="center" wrapText="1"/>
    </xf>
    <xf numFmtId="43" fontId="46" fillId="0" borderId="80" xfId="42" applyNumberFormat="1" applyFont="1" applyFill="1" applyBorder="1" applyAlignment="1">
      <alignment horizontal="right"/>
    </xf>
    <xf numFmtId="43" fontId="46" fillId="0" borderId="52" xfId="42" applyNumberFormat="1" applyFont="1" applyFill="1" applyBorder="1" applyAlignment="1">
      <alignment horizontal="right"/>
    </xf>
    <xf numFmtId="43" fontId="46" fillId="0" borderId="79" xfId="42" applyNumberFormat="1" applyFont="1" applyFill="1" applyBorder="1" applyAlignment="1">
      <alignment horizontal="right"/>
    </xf>
    <xf numFmtId="43" fontId="46" fillId="0" borderId="72" xfId="42" applyNumberFormat="1" applyFont="1" applyFill="1" applyBorder="1" applyAlignment="1">
      <alignment horizontal="right"/>
    </xf>
    <xf numFmtId="0" fontId="46" fillId="0" borderId="70" xfId="0" applyFont="1" applyFill="1" applyBorder="1" applyAlignment="1">
      <alignment horizontal="center"/>
    </xf>
    <xf numFmtId="165" fontId="46" fillId="0" borderId="76" xfId="42" applyNumberFormat="1" applyFont="1" applyFill="1" applyBorder="1" applyAlignment="1">
      <alignment/>
    </xf>
    <xf numFmtId="165" fontId="46" fillId="0" borderId="66" xfId="42" applyNumberFormat="1" applyFont="1" applyFill="1" applyBorder="1" applyAlignment="1">
      <alignment/>
    </xf>
    <xf numFmtId="165" fontId="46" fillId="0" borderId="78" xfId="42" applyNumberFormat="1" applyFont="1" applyFill="1" applyBorder="1" applyAlignment="1">
      <alignment/>
    </xf>
    <xf numFmtId="165" fontId="46" fillId="0" borderId="77" xfId="42" applyNumberFormat="1" applyFont="1" applyFill="1" applyBorder="1" applyAlignment="1">
      <alignment/>
    </xf>
    <xf numFmtId="0" fontId="59" fillId="0" borderId="64" xfId="0" applyFont="1" applyFill="1" applyBorder="1" applyAlignment="1">
      <alignment horizontal="right"/>
    </xf>
    <xf numFmtId="165" fontId="46" fillId="0" borderId="64" xfId="42" applyNumberFormat="1" applyFont="1" applyFill="1" applyBorder="1" applyAlignment="1">
      <alignment/>
    </xf>
    <xf numFmtId="0" fontId="59" fillId="0" borderId="52" xfId="0" applyFont="1" applyFill="1" applyBorder="1" applyAlignment="1">
      <alignment horizontal="right"/>
    </xf>
    <xf numFmtId="165" fontId="46" fillId="0" borderId="52" xfId="42" applyNumberFormat="1" applyFont="1" applyFill="1" applyBorder="1" applyAlignment="1">
      <alignment/>
    </xf>
    <xf numFmtId="0" fontId="59" fillId="0" borderId="82" xfId="0" applyFont="1" applyFill="1" applyBorder="1" applyAlignment="1">
      <alignment horizontal="right"/>
    </xf>
    <xf numFmtId="43" fontId="162" fillId="0" borderId="0" xfId="0" applyNumberFormat="1" applyFont="1" applyFill="1" applyAlignment="1">
      <alignment/>
    </xf>
    <xf numFmtId="0" fontId="59" fillId="0" borderId="66" xfId="0" applyFont="1" applyFill="1" applyBorder="1" applyAlignment="1">
      <alignment horizontal="right"/>
    </xf>
    <xf numFmtId="0" fontId="46" fillId="0" borderId="78" xfId="0" applyFont="1" applyFill="1" applyBorder="1" applyAlignment="1">
      <alignment/>
    </xf>
    <xf numFmtId="165" fontId="50" fillId="0" borderId="76" xfId="42" applyNumberFormat="1" applyFont="1" applyFill="1" applyBorder="1" applyAlignment="1">
      <alignment/>
    </xf>
    <xf numFmtId="165" fontId="50" fillId="0" borderId="66" xfId="42" applyNumberFormat="1" applyFont="1" applyFill="1" applyBorder="1" applyAlignment="1">
      <alignment/>
    </xf>
    <xf numFmtId="165" fontId="50" fillId="0" borderId="78" xfId="42" applyNumberFormat="1" applyFont="1" applyFill="1" applyBorder="1" applyAlignment="1">
      <alignment/>
    </xf>
    <xf numFmtId="165" fontId="50" fillId="0" borderId="77" xfId="42" applyNumberFormat="1" applyFont="1" applyFill="1" applyBorder="1" applyAlignment="1">
      <alignment/>
    </xf>
    <xf numFmtId="165" fontId="50" fillId="0" borderId="79" xfId="42" applyNumberFormat="1" applyFont="1" applyFill="1" applyBorder="1" applyAlignment="1">
      <alignment/>
    </xf>
    <xf numFmtId="0" fontId="75" fillId="0" borderId="83" xfId="0" applyFont="1" applyFill="1" applyBorder="1" applyAlignment="1">
      <alignment horizontal="right"/>
    </xf>
    <xf numFmtId="0" fontId="75" fillId="0" borderId="73" xfId="0" applyFont="1" applyFill="1" applyBorder="1" applyAlignment="1">
      <alignment horizontal="right"/>
    </xf>
    <xf numFmtId="165" fontId="76" fillId="0" borderId="81" xfId="42" applyNumberFormat="1" applyFont="1" applyFill="1" applyBorder="1" applyAlignment="1">
      <alignment/>
    </xf>
    <xf numFmtId="165" fontId="76" fillId="0" borderId="49" xfId="42" applyNumberFormat="1" applyFont="1" applyFill="1" applyBorder="1" applyAlignment="1">
      <alignment/>
    </xf>
    <xf numFmtId="165" fontId="76" fillId="0" borderId="61" xfId="42" applyNumberFormat="1" applyFont="1" applyFill="1" applyBorder="1" applyAlignment="1">
      <alignment/>
    </xf>
    <xf numFmtId="0" fontId="75" fillId="0" borderId="52" xfId="0" applyFont="1" applyFill="1" applyBorder="1" applyAlignment="1">
      <alignment horizontal="right"/>
    </xf>
    <xf numFmtId="0" fontId="75" fillId="0" borderId="79" xfId="0" applyFont="1" applyFill="1" applyBorder="1" applyAlignment="1">
      <alignment horizontal="right"/>
    </xf>
    <xf numFmtId="165" fontId="76" fillId="0" borderId="80" xfId="42" applyNumberFormat="1" applyFont="1" applyFill="1" applyBorder="1" applyAlignment="1">
      <alignment/>
    </xf>
    <xf numFmtId="165" fontId="76" fillId="0" borderId="72" xfId="42" applyNumberFormat="1" applyFont="1" applyFill="1" applyBorder="1" applyAlignment="1">
      <alignment/>
    </xf>
    <xf numFmtId="165" fontId="76" fillId="0" borderId="79" xfId="42" applyNumberFormat="1" applyFont="1" applyFill="1" applyBorder="1" applyAlignment="1">
      <alignment/>
    </xf>
    <xf numFmtId="0" fontId="75" fillId="0" borderId="66" xfId="0" applyFont="1" applyFill="1" applyBorder="1" applyAlignment="1">
      <alignment horizontal="right"/>
    </xf>
    <xf numFmtId="0" fontId="75" fillId="0" borderId="78" xfId="0" applyFont="1" applyFill="1" applyBorder="1" applyAlignment="1">
      <alignment horizontal="right"/>
    </xf>
    <xf numFmtId="165" fontId="76" fillId="0" borderId="76" xfId="42" applyNumberFormat="1" applyFont="1" applyFill="1" applyBorder="1" applyAlignment="1">
      <alignment/>
    </xf>
    <xf numFmtId="165" fontId="76" fillId="0" borderId="77" xfId="42" applyNumberFormat="1" applyFont="1" applyFill="1" applyBorder="1" applyAlignment="1">
      <alignment/>
    </xf>
    <xf numFmtId="165" fontId="76" fillId="0" borderId="78" xfId="42" applyNumberFormat="1" applyFont="1" applyFill="1" applyBorder="1" applyAlignment="1">
      <alignment/>
    </xf>
    <xf numFmtId="165" fontId="46" fillId="0" borderId="78" xfId="0" applyNumberFormat="1" applyFont="1" applyFill="1" applyBorder="1" applyAlignment="1">
      <alignment/>
    </xf>
    <xf numFmtId="165" fontId="53" fillId="0" borderId="7" xfId="42" applyNumberFormat="1" applyFont="1" applyBorder="1" applyAlignment="1">
      <alignment horizontal="center" vertical="center"/>
    </xf>
    <xf numFmtId="165" fontId="60" fillId="0" borderId="0" xfId="42" applyNumberFormat="1" applyFont="1" applyFill="1" applyBorder="1" applyAlignment="1">
      <alignment/>
    </xf>
    <xf numFmtId="165" fontId="145" fillId="0" borderId="0" xfId="0" applyNumberFormat="1" applyFont="1" applyFill="1" applyBorder="1" applyAlignment="1">
      <alignment/>
    </xf>
    <xf numFmtId="165" fontId="177" fillId="0" borderId="0" xfId="0" applyNumberFormat="1" applyFont="1" applyFill="1" applyBorder="1" applyAlignment="1">
      <alignment/>
    </xf>
    <xf numFmtId="165" fontId="178" fillId="0" borderId="7" xfId="0" applyNumberFormat="1" applyFont="1" applyFill="1" applyBorder="1" applyAlignment="1">
      <alignment/>
    </xf>
    <xf numFmtId="165" fontId="177" fillId="0" borderId="7" xfId="0" applyNumberFormat="1" applyFont="1" applyFill="1" applyBorder="1" applyAlignment="1">
      <alignment/>
    </xf>
    <xf numFmtId="3" fontId="162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26" fillId="41" borderId="76" xfId="0" applyNumberFormat="1" applyFont="1" applyFill="1" applyBorder="1" applyAlignment="1">
      <alignment horizontal="center"/>
    </xf>
    <xf numFmtId="165" fontId="51" fillId="0" borderId="18" xfId="42" applyNumberFormat="1" applyFont="1" applyFill="1" applyBorder="1" applyAlignment="1">
      <alignment horizontal="center" textRotation="90"/>
    </xf>
    <xf numFmtId="165" fontId="53" fillId="0" borderId="7" xfId="42" applyNumberFormat="1" applyFont="1" applyFill="1" applyBorder="1" applyAlignment="1">
      <alignment horizontal="center" textRotation="90" wrapText="1"/>
    </xf>
    <xf numFmtId="165" fontId="51" fillId="4" borderId="7" xfId="0" applyNumberFormat="1" applyFont="1" applyFill="1" applyBorder="1" applyAlignment="1">
      <alignment horizontal="center" textRotation="90" wrapText="1"/>
    </xf>
    <xf numFmtId="165" fontId="53" fillId="0" borderId="7" xfId="42" applyNumberFormat="1" applyFont="1" applyFill="1" applyBorder="1" applyAlignment="1">
      <alignment horizontal="center" textRotation="90"/>
    </xf>
    <xf numFmtId="165" fontId="51" fillId="0" borderId="7" xfId="0" applyNumberFormat="1" applyFont="1" applyFill="1" applyBorder="1" applyAlignment="1">
      <alignment horizontal="center" textRotation="90" wrapText="1"/>
    </xf>
    <xf numFmtId="2" fontId="143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167" fontId="178" fillId="0" borderId="0" xfId="90" applyNumberFormat="1" applyFont="1" applyFill="1" applyBorder="1" applyAlignment="1">
      <alignment/>
    </xf>
    <xf numFmtId="167" fontId="143" fillId="0" borderId="7" xfId="90" applyNumberFormat="1" applyFont="1" applyFill="1" applyBorder="1" applyAlignment="1">
      <alignment horizontal="center"/>
    </xf>
    <xf numFmtId="0" fontId="143" fillId="25" borderId="0" xfId="0" applyFont="1" applyFill="1" applyAlignment="1">
      <alignment/>
    </xf>
    <xf numFmtId="168" fontId="143" fillId="25" borderId="0" xfId="0" applyNumberFormat="1" applyFont="1" applyFill="1" applyBorder="1" applyAlignment="1">
      <alignment/>
    </xf>
    <xf numFmtId="0" fontId="143" fillId="25" borderId="0" xfId="0" applyFont="1" applyFill="1" applyBorder="1" applyAlignment="1">
      <alignment/>
    </xf>
    <xf numFmtId="0" fontId="146" fillId="25" borderId="7" xfId="0" applyFont="1" applyFill="1" applyBorder="1" applyAlignment="1">
      <alignment horizontal="center" vertical="center" wrapText="1"/>
    </xf>
    <xf numFmtId="168" fontId="146" fillId="25" borderId="7" xfId="0" applyNumberFormat="1" applyFont="1" applyFill="1" applyBorder="1" applyAlignment="1">
      <alignment horizontal="center"/>
    </xf>
    <xf numFmtId="168" fontId="143" fillId="25" borderId="12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3" fillId="0" borderId="31" xfId="0" applyFont="1" applyFill="1" applyBorder="1" applyAlignment="1">
      <alignment/>
    </xf>
    <xf numFmtId="0" fontId="143" fillId="33" borderId="31" xfId="0" applyFont="1" applyFill="1" applyBorder="1" applyAlignment="1">
      <alignment/>
    </xf>
    <xf numFmtId="168" fontId="143" fillId="0" borderId="31" xfId="0" applyNumberFormat="1" applyFont="1" applyFill="1" applyBorder="1" applyAlignment="1">
      <alignment/>
    </xf>
    <xf numFmtId="168" fontId="143" fillId="33" borderId="31" xfId="0" applyNumberFormat="1" applyFont="1" applyFill="1" applyBorder="1" applyAlignment="1">
      <alignment/>
    </xf>
    <xf numFmtId="0" fontId="13" fillId="0" borderId="7" xfId="0" applyFont="1" applyBorder="1" applyAlignment="1">
      <alignment horizontal="center"/>
    </xf>
    <xf numFmtId="167" fontId="143" fillId="0" borderId="68" xfId="9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160" fillId="7" borderId="7" xfId="0" applyFont="1" applyFill="1" applyBorder="1" applyAlignment="1">
      <alignment horizontal="center" vertical="center"/>
    </xf>
    <xf numFmtId="0" fontId="160" fillId="5" borderId="7" xfId="0" applyFont="1" applyFill="1" applyBorder="1" applyAlignment="1">
      <alignment horizontal="center" vertical="center"/>
    </xf>
    <xf numFmtId="0" fontId="160" fillId="2" borderId="7" xfId="0" applyFont="1" applyFill="1" applyBorder="1" applyAlignment="1">
      <alignment horizontal="center" vertical="center"/>
    </xf>
    <xf numFmtId="0" fontId="160" fillId="7" borderId="20" xfId="0" applyFont="1" applyFill="1" applyBorder="1" applyAlignment="1">
      <alignment horizontal="center" vertical="center"/>
    </xf>
    <xf numFmtId="0" fontId="160" fillId="5" borderId="20" xfId="0" applyFont="1" applyFill="1" applyBorder="1" applyAlignment="1">
      <alignment horizontal="center" vertical="center"/>
    </xf>
    <xf numFmtId="0" fontId="160" fillId="2" borderId="20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 vertical="center"/>
    </xf>
    <xf numFmtId="0" fontId="179" fillId="4" borderId="7" xfId="0" applyFont="1" applyFill="1" applyBorder="1" applyAlignment="1">
      <alignment horizontal="center" vertical="center"/>
    </xf>
    <xf numFmtId="0" fontId="77" fillId="38" borderId="7" xfId="0" applyFont="1" applyFill="1" applyBorder="1" applyAlignment="1">
      <alignment horizontal="center" vertical="center"/>
    </xf>
    <xf numFmtId="0" fontId="179" fillId="38" borderId="7" xfId="0" applyFont="1" applyFill="1" applyBorder="1" applyAlignment="1">
      <alignment horizontal="center" vertical="center"/>
    </xf>
    <xf numFmtId="0" fontId="77" fillId="42" borderId="7" xfId="0" applyFont="1" applyFill="1" applyBorder="1" applyAlignment="1">
      <alignment horizontal="center" vertical="center"/>
    </xf>
    <xf numFmtId="0" fontId="77" fillId="42" borderId="20" xfId="0" applyFont="1" applyFill="1" applyBorder="1" applyAlignment="1">
      <alignment horizontal="center" vertical="center"/>
    </xf>
    <xf numFmtId="0" fontId="179" fillId="42" borderId="20" xfId="0" applyFont="1" applyFill="1" applyBorder="1" applyAlignment="1">
      <alignment horizontal="center" vertical="center"/>
    </xf>
    <xf numFmtId="0" fontId="179" fillId="42" borderId="7" xfId="0" applyFont="1" applyFill="1" applyBorder="1" applyAlignment="1">
      <alignment horizontal="center" vertical="center"/>
    </xf>
    <xf numFmtId="0" fontId="77" fillId="37" borderId="7" xfId="0" applyFont="1" applyFill="1" applyBorder="1" applyAlignment="1">
      <alignment horizontal="center" vertical="center"/>
    </xf>
    <xf numFmtId="0" fontId="179" fillId="37" borderId="7" xfId="0" applyFont="1" applyFill="1" applyBorder="1" applyAlignment="1">
      <alignment horizontal="center" vertical="center"/>
    </xf>
    <xf numFmtId="0" fontId="77" fillId="45" borderId="7" xfId="0" applyFont="1" applyFill="1" applyBorder="1" applyAlignment="1">
      <alignment horizontal="center" vertical="center"/>
    </xf>
    <xf numFmtId="0" fontId="160" fillId="45" borderId="7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49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41" borderId="22" xfId="0" applyFont="1" applyFill="1" applyBorder="1" applyAlignment="1">
      <alignment horizontal="center"/>
    </xf>
    <xf numFmtId="0" fontId="28" fillId="41" borderId="77" xfId="0" applyFont="1" applyFill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170" fontId="26" fillId="0" borderId="33" xfId="0" applyNumberFormat="1" applyFont="1" applyFill="1" applyBorder="1" applyAlignment="1">
      <alignment horizontal="center"/>
    </xf>
    <xf numFmtId="170" fontId="26" fillId="0" borderId="62" xfId="0" applyNumberFormat="1" applyFont="1" applyFill="1" applyBorder="1" applyAlignment="1">
      <alignment horizontal="center"/>
    </xf>
    <xf numFmtId="170" fontId="26" fillId="0" borderId="47" xfId="0" applyNumberFormat="1" applyFont="1" applyFill="1" applyBorder="1" applyAlignment="1">
      <alignment horizontal="center"/>
    </xf>
    <xf numFmtId="170" fontId="26" fillId="0" borderId="35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170" fontId="26" fillId="0" borderId="61" xfId="0" applyNumberFormat="1" applyFont="1" applyFill="1" applyBorder="1" applyAlignment="1">
      <alignment horizontal="center"/>
    </xf>
    <xf numFmtId="170" fontId="30" fillId="0" borderId="47" xfId="0" applyNumberFormat="1" applyFont="1" applyFill="1" applyBorder="1" applyAlignment="1">
      <alignment horizontal="center"/>
    </xf>
    <xf numFmtId="170" fontId="30" fillId="0" borderId="62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 horizontal="center"/>
    </xf>
    <xf numFmtId="170" fontId="30" fillId="0" borderId="33" xfId="0" applyNumberFormat="1" applyFont="1" applyFill="1" applyBorder="1" applyAlignment="1">
      <alignment horizontal="center"/>
    </xf>
    <xf numFmtId="170" fontId="30" fillId="0" borderId="61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3" fontId="26" fillId="41" borderId="77" xfId="0" applyNumberFormat="1" applyFont="1" applyFill="1" applyBorder="1" applyAlignment="1">
      <alignment horizontal="center"/>
    </xf>
    <xf numFmtId="3" fontId="26" fillId="41" borderId="78" xfId="0" applyNumberFormat="1" applyFont="1" applyFill="1" applyBorder="1" applyAlignment="1">
      <alignment horizontal="center"/>
    </xf>
    <xf numFmtId="169" fontId="30" fillId="41" borderId="1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0" fontId="18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/>
    </xf>
    <xf numFmtId="0" fontId="0" fillId="0" borderId="16" xfId="0" applyFill="1" applyBorder="1" applyAlignment="1">
      <alignment/>
    </xf>
    <xf numFmtId="170" fontId="30" fillId="0" borderId="81" xfId="0" applyNumberFormat="1" applyFont="1" applyFill="1" applyBorder="1" applyAlignment="1">
      <alignment horizontal="center"/>
    </xf>
    <xf numFmtId="170" fontId="165" fillId="0" borderId="0" xfId="0" applyNumberFormat="1" applyFont="1" applyAlignment="1">
      <alignment/>
    </xf>
    <xf numFmtId="0" fontId="0" fillId="0" borderId="7" xfId="0" applyFill="1" applyBorder="1" applyAlignment="1">
      <alignment/>
    </xf>
    <xf numFmtId="169" fontId="26" fillId="0" borderId="7" xfId="0" applyNumberFormat="1" applyFont="1" applyFill="1" applyBorder="1" applyAlignment="1">
      <alignment/>
    </xf>
    <xf numFmtId="169" fontId="26" fillId="0" borderId="11" xfId="0" applyNumberFormat="1" applyFont="1" applyFill="1" applyBorder="1" applyAlignment="1">
      <alignment/>
    </xf>
    <xf numFmtId="169" fontId="26" fillId="0" borderId="46" xfId="0" applyNumberFormat="1" applyFont="1" applyFill="1" applyBorder="1" applyAlignment="1">
      <alignment/>
    </xf>
    <xf numFmtId="169" fontId="26" fillId="0" borderId="65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69" fontId="26" fillId="0" borderId="20" xfId="0" applyNumberFormat="1" applyFont="1" applyFill="1" applyBorder="1" applyAlignment="1">
      <alignment/>
    </xf>
    <xf numFmtId="169" fontId="26" fillId="0" borderId="24" xfId="0" applyNumberFormat="1" applyFont="1" applyFill="1" applyBorder="1" applyAlignment="1">
      <alignment/>
    </xf>
    <xf numFmtId="0" fontId="28" fillId="0" borderId="2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/>
    </xf>
    <xf numFmtId="3" fontId="30" fillId="41" borderId="29" xfId="0" applyNumberFormat="1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1" fontId="26" fillId="0" borderId="62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1" fontId="26" fillId="0" borderId="49" xfId="0" applyNumberFormat="1" applyFont="1" applyFill="1" applyBorder="1" applyAlignment="1">
      <alignment horizontal="center"/>
    </xf>
    <xf numFmtId="1" fontId="26" fillId="0" borderId="61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>
      <alignment horizontal="center"/>
    </xf>
    <xf numFmtId="1" fontId="30" fillId="0" borderId="62" xfId="0" applyNumberFormat="1" applyFont="1" applyFill="1" applyBorder="1" applyAlignment="1">
      <alignment horizontal="center"/>
    </xf>
    <xf numFmtId="3" fontId="30" fillId="0" borderId="81" xfId="0" applyNumberFormat="1" applyFont="1" applyFill="1" applyBorder="1" applyAlignment="1">
      <alignment horizontal="center"/>
    </xf>
    <xf numFmtId="0" fontId="144" fillId="0" borderId="48" xfId="0" applyFont="1" applyBorder="1" applyAlignment="1">
      <alignment/>
    </xf>
    <xf numFmtId="0" fontId="144" fillId="0" borderId="31" xfId="0" applyFont="1" applyBorder="1" applyAlignment="1">
      <alignment/>
    </xf>
    <xf numFmtId="0" fontId="164" fillId="0" borderId="7" xfId="0" applyFont="1" applyBorder="1" applyAlignment="1">
      <alignment horizontal="center" vertical="center"/>
    </xf>
    <xf numFmtId="3" fontId="164" fillId="0" borderId="7" xfId="0" applyNumberFormat="1" applyFont="1" applyBorder="1" applyAlignment="1">
      <alignment/>
    </xf>
    <xf numFmtId="3" fontId="164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37" fontId="146" fillId="0" borderId="7" xfId="0" applyNumberFormat="1" applyFont="1" applyFill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2" fontId="46" fillId="0" borderId="7" xfId="0" applyNumberFormat="1" applyFont="1" applyFill="1" applyBorder="1" applyAlignment="1">
      <alignment horizontal="right"/>
    </xf>
    <xf numFmtId="2" fontId="46" fillId="0" borderId="7" xfId="0" applyNumberFormat="1" applyFont="1" applyFill="1" applyBorder="1" applyAlignment="1">
      <alignment/>
    </xf>
    <xf numFmtId="1" fontId="46" fillId="0" borderId="7" xfId="0" applyNumberFormat="1" applyFont="1" applyFill="1" applyBorder="1" applyAlignment="1">
      <alignment/>
    </xf>
    <xf numFmtId="2" fontId="145" fillId="0" borderId="7" xfId="0" applyNumberFormat="1" applyFont="1" applyFill="1" applyBorder="1" applyAlignment="1">
      <alignment/>
    </xf>
    <xf numFmtId="1" fontId="46" fillId="0" borderId="19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/>
    </xf>
    <xf numFmtId="1" fontId="46" fillId="0" borderId="19" xfId="0" applyNumberFormat="1" applyFont="1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" fontId="46" fillId="0" borderId="22" xfId="0" applyNumberFormat="1" applyFont="1" applyFill="1" applyBorder="1" applyAlignment="1">
      <alignment/>
    </xf>
    <xf numFmtId="1" fontId="48" fillId="0" borderId="12" xfId="0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0" fontId="47" fillId="0" borderId="83" xfId="0" applyFont="1" applyBorder="1" applyAlignment="1">
      <alignment horizontal="center" vertical="center" textRotation="90" wrapText="1"/>
    </xf>
    <xf numFmtId="0" fontId="47" fillId="0" borderId="65" xfId="0" applyFont="1" applyBorder="1" applyAlignment="1">
      <alignment horizontal="center" vertical="center" textRotation="90"/>
    </xf>
    <xf numFmtId="0" fontId="47" fillId="0" borderId="49" xfId="0" applyFont="1" applyBorder="1" applyAlignment="1">
      <alignment horizontal="center" vertical="center" textRotation="90"/>
    </xf>
    <xf numFmtId="0" fontId="47" fillId="0" borderId="38" xfId="0" applyFont="1" applyBorder="1" applyAlignment="1">
      <alignment horizontal="center" vertical="center" textRotation="90"/>
    </xf>
    <xf numFmtId="0" fontId="47" fillId="0" borderId="33" xfId="0" applyFont="1" applyFill="1" applyBorder="1" applyAlignment="1">
      <alignment horizontal="center" vertical="center" textRotation="90"/>
    </xf>
    <xf numFmtId="0" fontId="47" fillId="0" borderId="38" xfId="0" applyFont="1" applyFill="1" applyBorder="1" applyAlignment="1">
      <alignment horizontal="center" vertical="center" textRotation="90"/>
    </xf>
    <xf numFmtId="0" fontId="47" fillId="0" borderId="83" xfId="0" applyFont="1" applyBorder="1" applyAlignment="1">
      <alignment horizontal="center" vertical="center" textRotation="90"/>
    </xf>
    <xf numFmtId="0" fontId="47" fillId="0" borderId="83" xfId="0" applyFont="1" applyFill="1" applyBorder="1" applyAlignment="1">
      <alignment horizontal="center" vertical="center" textRotation="90"/>
    </xf>
    <xf numFmtId="0" fontId="47" fillId="0" borderId="65" xfId="0" applyFont="1" applyFill="1" applyBorder="1" applyAlignment="1">
      <alignment horizontal="center" vertical="center" textRotation="90"/>
    </xf>
    <xf numFmtId="0" fontId="47" fillId="0" borderId="30" xfId="0" applyFont="1" applyFill="1" applyBorder="1" applyAlignment="1">
      <alignment horizontal="center" vertical="center" textRotation="90"/>
    </xf>
    <xf numFmtId="0" fontId="47" fillId="0" borderId="61" xfId="0" applyFont="1" applyBorder="1" applyAlignment="1">
      <alignment horizontal="center" vertical="center" textRotation="90"/>
    </xf>
    <xf numFmtId="0" fontId="50" fillId="0" borderId="49" xfId="0" applyFont="1" applyBorder="1" applyAlignment="1">
      <alignment horizontal="center" vertical="center" textRotation="90"/>
    </xf>
    <xf numFmtId="0" fontId="50" fillId="0" borderId="65" xfId="0" applyFont="1" applyBorder="1" applyAlignment="1">
      <alignment horizontal="center" vertical="center" textRotation="90"/>
    </xf>
    <xf numFmtId="0" fontId="47" fillId="0" borderId="52" xfId="0" applyFont="1" applyBorder="1" applyAlignment="1">
      <alignment horizontal="center" vertical="center" textRotation="90"/>
    </xf>
    <xf numFmtId="0" fontId="47" fillId="0" borderId="11" xfId="0" applyFont="1" applyBorder="1" applyAlignment="1">
      <alignment horizontal="center" vertical="center" textRotation="90"/>
    </xf>
    <xf numFmtId="0" fontId="47" fillId="0" borderId="72" xfId="0" applyFont="1" applyBorder="1" applyAlignment="1">
      <alignment horizontal="center" vertical="center" textRotation="90"/>
    </xf>
    <xf numFmtId="0" fontId="47" fillId="0" borderId="48" xfId="0" applyFont="1" applyBorder="1" applyAlignment="1">
      <alignment horizontal="center" vertical="center" textRotation="90"/>
    </xf>
    <xf numFmtId="0" fontId="47" fillId="0" borderId="19" xfId="0" applyFont="1" applyFill="1" applyBorder="1" applyAlignment="1">
      <alignment horizontal="center" vertical="center" textRotation="90"/>
    </xf>
    <xf numFmtId="0" fontId="47" fillId="0" borderId="48" xfId="0" applyFont="1" applyFill="1" applyBorder="1" applyAlignment="1">
      <alignment horizontal="center" vertical="center" textRotation="90"/>
    </xf>
    <xf numFmtId="0" fontId="47" fillId="0" borderId="52" xfId="0" applyFont="1" applyFill="1" applyBorder="1" applyAlignment="1">
      <alignment horizontal="center" vertical="center" textRotation="90"/>
    </xf>
    <xf numFmtId="0" fontId="47" fillId="0" borderId="11" xfId="0" applyFont="1" applyFill="1" applyBorder="1" applyAlignment="1">
      <alignment horizontal="center" vertical="center" textRotation="90"/>
    </xf>
    <xf numFmtId="0" fontId="47" fillId="0" borderId="79" xfId="0" applyFont="1" applyBorder="1" applyAlignment="1">
      <alignment horizontal="center" vertical="center" textRotation="90"/>
    </xf>
    <xf numFmtId="0" fontId="50" fillId="0" borderId="72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textRotation="90"/>
    </xf>
    <xf numFmtId="0" fontId="51" fillId="0" borderId="7" xfId="0" applyFont="1" applyBorder="1" applyAlignment="1">
      <alignment horizontal="center" vertical="center" wrapText="1"/>
    </xf>
    <xf numFmtId="165" fontId="155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0" fontId="50" fillId="0" borderId="88" xfId="0" applyFont="1" applyBorder="1" applyAlignment="1">
      <alignment horizontal="center" vertical="center"/>
    </xf>
    <xf numFmtId="0" fontId="178" fillId="0" borderId="88" xfId="0" applyFont="1" applyBorder="1" applyAlignment="1">
      <alignment horizontal="center" vertical="center"/>
    </xf>
    <xf numFmtId="0" fontId="178" fillId="0" borderId="42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78" fillId="0" borderId="45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3" fontId="162" fillId="0" borderId="33" xfId="0" applyNumberFormat="1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0" fontId="162" fillId="0" borderId="18" xfId="0" applyFont="1" applyBorder="1" applyAlignment="1">
      <alignment/>
    </xf>
    <xf numFmtId="3" fontId="43" fillId="0" borderId="35" xfId="0" applyNumberFormat="1" applyFont="1" applyBorder="1" applyAlignment="1">
      <alignment vertical="center"/>
    </xf>
    <xf numFmtId="3" fontId="50" fillId="0" borderId="61" xfId="0" applyNumberFormat="1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62" fillId="0" borderId="7" xfId="0" applyFont="1" applyBorder="1" applyAlignment="1">
      <alignment/>
    </xf>
    <xf numFmtId="3" fontId="50" fillId="0" borderId="79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vertical="center"/>
    </xf>
    <xf numFmtId="3" fontId="43" fillId="0" borderId="47" xfId="0" applyNumberFormat="1" applyFont="1" applyBorder="1" applyAlignment="1">
      <alignment vertical="center"/>
    </xf>
    <xf numFmtId="0" fontId="50" fillId="32" borderId="48" xfId="0" applyFont="1" applyFill="1" applyBorder="1" applyAlignment="1">
      <alignment vertical="center"/>
    </xf>
    <xf numFmtId="3" fontId="178" fillId="32" borderId="33" xfId="0" applyNumberFormat="1" applyFont="1" applyFill="1" applyBorder="1" applyAlignment="1">
      <alignment vertical="center"/>
    </xf>
    <xf numFmtId="3" fontId="50" fillId="32" borderId="16" xfId="0" applyNumberFormat="1" applyFont="1" applyFill="1" applyBorder="1" applyAlignment="1">
      <alignment vertical="center"/>
    </xf>
    <xf numFmtId="3" fontId="50" fillId="32" borderId="7" xfId="0" applyNumberFormat="1" applyFont="1" applyFill="1" applyBorder="1" applyAlignment="1">
      <alignment vertical="center"/>
    </xf>
    <xf numFmtId="3" fontId="50" fillId="32" borderId="47" xfId="0" applyNumberFormat="1" applyFont="1" applyFill="1" applyBorder="1" applyAlignment="1">
      <alignment vertical="center"/>
    </xf>
    <xf numFmtId="3" fontId="50" fillId="32" borderId="61" xfId="0" applyNumberFormat="1" applyFont="1" applyFill="1" applyBorder="1" applyAlignment="1">
      <alignment vertical="center"/>
    </xf>
    <xf numFmtId="3" fontId="178" fillId="32" borderId="19" xfId="0" applyNumberFormat="1" applyFont="1" applyFill="1" applyBorder="1" applyAlignment="1">
      <alignment vertical="center"/>
    </xf>
    <xf numFmtId="0" fontId="50" fillId="0" borderId="48" xfId="0" applyFont="1" applyBorder="1" applyAlignment="1">
      <alignment vertical="center"/>
    </xf>
    <xf numFmtId="3" fontId="178" fillId="0" borderId="19" xfId="0" applyNumberFormat="1" applyFont="1" applyBorder="1" applyAlignment="1">
      <alignment vertical="center"/>
    </xf>
    <xf numFmtId="3" fontId="50" fillId="0" borderId="7" xfId="0" applyNumberFormat="1" applyFont="1" applyBorder="1" applyAlignment="1">
      <alignment vertical="center"/>
    </xf>
    <xf numFmtId="3" fontId="50" fillId="0" borderId="31" xfId="0" applyNumberFormat="1" applyFont="1" applyBorder="1" applyAlignment="1">
      <alignment vertical="center"/>
    </xf>
    <xf numFmtId="3" fontId="50" fillId="0" borderId="48" xfId="0" applyNumberFormat="1" applyFont="1" applyBorder="1" applyAlignment="1">
      <alignment vertical="center"/>
    </xf>
    <xf numFmtId="3" fontId="50" fillId="32" borderId="79" xfId="0" applyNumberFormat="1" applyFont="1" applyFill="1" applyBorder="1" applyAlignment="1">
      <alignment vertical="center"/>
    </xf>
    <xf numFmtId="3" fontId="178" fillId="0" borderId="19" xfId="0" applyNumberFormat="1" applyFont="1" applyBorder="1" applyAlignment="1">
      <alignment horizontal="right" vertical="center"/>
    </xf>
    <xf numFmtId="3" fontId="50" fillId="0" borderId="7" xfId="0" applyNumberFormat="1" applyFont="1" applyBorder="1" applyAlignment="1">
      <alignment horizontal="center" vertical="center"/>
    </xf>
    <xf numFmtId="3" fontId="50" fillId="0" borderId="7" xfId="0" applyNumberFormat="1" applyFont="1" applyBorder="1" applyAlignment="1">
      <alignment horizontal="right" vertical="center"/>
    </xf>
    <xf numFmtId="3" fontId="178" fillId="0" borderId="19" xfId="0" applyNumberFormat="1" applyFont="1" applyBorder="1" applyAlignment="1">
      <alignment horizontal="center" vertical="center"/>
    </xf>
    <xf numFmtId="0" fontId="50" fillId="32" borderId="40" xfId="0" applyFont="1" applyFill="1" applyBorder="1" applyAlignment="1">
      <alignment vertical="center"/>
    </xf>
    <xf numFmtId="3" fontId="178" fillId="32" borderId="22" xfId="0" applyNumberFormat="1" applyFont="1" applyFill="1" applyBorder="1" applyAlignment="1">
      <alignment vertical="center"/>
    </xf>
    <xf numFmtId="3" fontId="50" fillId="32" borderId="12" xfId="0" applyNumberFormat="1" applyFont="1" applyFill="1" applyBorder="1" applyAlignment="1">
      <alignment vertical="center"/>
    </xf>
    <xf numFmtId="3" fontId="50" fillId="32" borderId="40" xfId="0" applyNumberFormat="1" applyFont="1" applyFill="1" applyBorder="1" applyAlignment="1">
      <alignment vertical="center"/>
    </xf>
    <xf numFmtId="3" fontId="50" fillId="32" borderId="78" xfId="0" applyNumberFormat="1" applyFont="1" applyFill="1" applyBorder="1" applyAlignment="1">
      <alignment vertical="center"/>
    </xf>
    <xf numFmtId="0" fontId="50" fillId="0" borderId="90" xfId="0" applyFont="1" applyFill="1" applyBorder="1" applyAlignment="1">
      <alignment horizontal="center" vertical="center"/>
    </xf>
    <xf numFmtId="0" fontId="178" fillId="0" borderId="46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vertical="center"/>
    </xf>
    <xf numFmtId="3" fontId="50" fillId="0" borderId="90" xfId="0" applyNumberFormat="1" applyFont="1" applyFill="1" applyBorder="1" applyAlignment="1">
      <alignment vertical="center"/>
    </xf>
    <xf numFmtId="3" fontId="50" fillId="0" borderId="46" xfId="0" applyNumberFormat="1" applyFont="1" applyFill="1" applyBorder="1" applyAlignment="1">
      <alignment vertical="center"/>
    </xf>
    <xf numFmtId="3" fontId="50" fillId="0" borderId="38" xfId="0" applyNumberFormat="1" applyFont="1" applyFill="1" applyBorder="1" applyAlignment="1">
      <alignment vertical="center"/>
    </xf>
    <xf numFmtId="3" fontId="50" fillId="0" borderId="45" xfId="0" applyNumberFormat="1" applyFont="1" applyFill="1" applyBorder="1" applyAlignment="1">
      <alignment vertical="center"/>
    </xf>
    <xf numFmtId="3" fontId="50" fillId="0" borderId="91" xfId="0" applyNumberFormat="1" applyFont="1" applyFill="1" applyBorder="1" applyAlignment="1">
      <alignment vertical="center"/>
    </xf>
    <xf numFmtId="3" fontId="50" fillId="0" borderId="71" xfId="0" applyNumberFormat="1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162" fillId="0" borderId="16" xfId="0" applyFont="1" applyBorder="1" applyAlignment="1">
      <alignment/>
    </xf>
    <xf numFmtId="3" fontId="43" fillId="0" borderId="36" xfId="0" applyNumberFormat="1" applyFont="1" applyBorder="1" applyAlignment="1">
      <alignment vertical="center"/>
    </xf>
    <xf numFmtId="3" fontId="50" fillId="0" borderId="73" xfId="0" applyNumberFormat="1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50" fillId="32" borderId="33" xfId="0" applyNumberFormat="1" applyFont="1" applyFill="1" applyBorder="1" applyAlignment="1">
      <alignment vertical="center"/>
    </xf>
    <xf numFmtId="3" fontId="50" fillId="32" borderId="35" xfId="0" applyNumberFormat="1" applyFont="1" applyFill="1" applyBorder="1" applyAlignment="1">
      <alignment vertical="center"/>
    </xf>
    <xf numFmtId="0" fontId="50" fillId="0" borderId="11" xfId="0" applyFont="1" applyBorder="1" applyAlignment="1">
      <alignment vertical="center"/>
    </xf>
    <xf numFmtId="3" fontId="50" fillId="0" borderId="31" xfId="0" applyNumberFormat="1" applyFont="1" applyBorder="1" applyAlignment="1">
      <alignment horizontal="right" vertical="center"/>
    </xf>
    <xf numFmtId="3" fontId="178" fillId="0" borderId="7" xfId="0" applyNumberFormat="1" applyFont="1" applyBorder="1" applyAlignment="1">
      <alignment horizontal="right" vertical="center"/>
    </xf>
    <xf numFmtId="3" fontId="50" fillId="0" borderId="3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vertical="center"/>
    </xf>
    <xf numFmtId="3" fontId="50" fillId="0" borderId="35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horizontal="center" vertical="center"/>
    </xf>
    <xf numFmtId="0" fontId="162" fillId="0" borderId="0" xfId="0" applyFont="1" applyBorder="1" applyAlignment="1">
      <alignment/>
    </xf>
    <xf numFmtId="3" fontId="50" fillId="0" borderId="19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vertical="center"/>
    </xf>
    <xf numFmtId="3" fontId="50" fillId="32" borderId="19" xfId="0" applyNumberFormat="1" applyFont="1" applyFill="1" applyBorder="1" applyAlignment="1">
      <alignment vertical="center"/>
    </xf>
    <xf numFmtId="3" fontId="50" fillId="32" borderId="48" xfId="0" applyNumberFormat="1" applyFont="1" applyFill="1" applyBorder="1" applyAlignment="1">
      <alignment vertical="center"/>
    </xf>
    <xf numFmtId="3" fontId="50" fillId="0" borderId="33" xfId="0" applyNumberFormat="1" applyFont="1" applyBorder="1" applyAlignment="1">
      <alignment vertical="center"/>
    </xf>
    <xf numFmtId="3" fontId="50" fillId="32" borderId="22" xfId="0" applyNumberFormat="1" applyFont="1" applyFill="1" applyBorder="1" applyAlignment="1">
      <alignment vertical="center"/>
    </xf>
    <xf numFmtId="3" fontId="50" fillId="32" borderId="67" xfId="0" applyNumberFormat="1" applyFont="1" applyFill="1" applyBorder="1" applyAlignment="1">
      <alignment vertical="center"/>
    </xf>
    <xf numFmtId="3" fontId="50" fillId="32" borderId="28" xfId="0" applyNumberFormat="1" applyFont="1" applyFill="1" applyBorder="1" applyAlignment="1">
      <alignment vertical="center"/>
    </xf>
    <xf numFmtId="0" fontId="50" fillId="0" borderId="38" xfId="0" applyFont="1" applyFill="1" applyBorder="1" applyAlignment="1">
      <alignment vertical="center"/>
    </xf>
    <xf numFmtId="0" fontId="43" fillId="0" borderId="30" xfId="0" applyFont="1" applyBorder="1" applyAlignment="1">
      <alignment vertical="center"/>
    </xf>
    <xf numFmtId="3" fontId="162" fillId="0" borderId="18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vertical="center"/>
    </xf>
    <xf numFmtId="3" fontId="178" fillId="32" borderId="16" xfId="0" applyNumberFormat="1" applyFont="1" applyFill="1" applyBorder="1" applyAlignment="1">
      <alignment vertical="center"/>
    </xf>
    <xf numFmtId="3" fontId="178" fillId="0" borderId="7" xfId="0" applyNumberFormat="1" applyFont="1" applyBorder="1" applyAlignment="1">
      <alignment vertical="center"/>
    </xf>
    <xf numFmtId="3" fontId="178" fillId="0" borderId="16" xfId="0" applyNumberFormat="1" applyFont="1" applyBorder="1" applyAlignment="1">
      <alignment vertical="center"/>
    </xf>
    <xf numFmtId="3" fontId="50" fillId="0" borderId="47" xfId="0" applyNumberFormat="1" applyFont="1" applyBorder="1" applyAlignment="1">
      <alignment vertical="center"/>
    </xf>
    <xf numFmtId="3" fontId="178" fillId="0" borderId="7" xfId="0" applyNumberFormat="1" applyFont="1" applyBorder="1" applyAlignment="1">
      <alignment horizontal="center" vertical="center"/>
    </xf>
    <xf numFmtId="3" fontId="50" fillId="0" borderId="35" xfId="0" applyNumberFormat="1" applyFont="1" applyBorder="1" applyAlignment="1">
      <alignment horizontal="right" vertical="center"/>
    </xf>
    <xf numFmtId="3" fontId="178" fillId="0" borderId="16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3" fontId="50" fillId="0" borderId="91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0" fontId="50" fillId="32" borderId="13" xfId="0" applyFont="1" applyFill="1" applyBorder="1" applyAlignment="1">
      <alignment vertical="center"/>
    </xf>
    <xf numFmtId="3" fontId="178" fillId="32" borderId="12" xfId="0" applyNumberFormat="1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3" fontId="43" fillId="0" borderId="5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50" fillId="32" borderId="11" xfId="0" applyFont="1" applyFill="1" applyBorder="1" applyAlignment="1">
      <alignment vertical="center"/>
    </xf>
    <xf numFmtId="0" fontId="162" fillId="0" borderId="31" xfId="0" applyFont="1" applyBorder="1" applyAlignment="1">
      <alignment/>
    </xf>
    <xf numFmtId="0" fontId="43" fillId="0" borderId="0" xfId="0" applyFont="1" applyAlignment="1">
      <alignment vertical="center"/>
    </xf>
    <xf numFmtId="3" fontId="50" fillId="0" borderId="31" xfId="0" applyNumberFormat="1" applyFont="1" applyBorder="1" applyAlignment="1">
      <alignment horizontal="center" vertical="center"/>
    </xf>
    <xf numFmtId="3" fontId="50" fillId="0" borderId="47" xfId="0" applyNumberFormat="1" applyFont="1" applyBorder="1" applyAlignment="1">
      <alignment horizontal="center" vertical="center"/>
    </xf>
    <xf numFmtId="3" fontId="50" fillId="32" borderId="92" xfId="0" applyNumberFormat="1" applyFont="1" applyFill="1" applyBorder="1" applyAlignment="1">
      <alignment vertical="center"/>
    </xf>
    <xf numFmtId="3" fontId="50" fillId="32" borderId="32" xfId="0" applyNumberFormat="1" applyFont="1" applyFill="1" applyBorder="1" applyAlignment="1">
      <alignment vertical="center"/>
    </xf>
    <xf numFmtId="0" fontId="50" fillId="0" borderId="93" xfId="0" applyFont="1" applyFill="1" applyBorder="1" applyAlignment="1">
      <alignment vertical="center"/>
    </xf>
    <xf numFmtId="3" fontId="50" fillId="0" borderId="47" xfId="0" applyNumberFormat="1" applyFont="1" applyBorder="1" applyAlignment="1">
      <alignment horizontal="right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3" fontId="50" fillId="32" borderId="41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43" fillId="0" borderId="18" xfId="0" applyNumberFormat="1" applyFont="1" applyBorder="1" applyAlignment="1">
      <alignment horizontal="right" vertical="center"/>
    </xf>
    <xf numFmtId="3" fontId="43" fillId="0" borderId="63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/>
    </xf>
    <xf numFmtId="3" fontId="162" fillId="0" borderId="16" xfId="0" applyNumberFormat="1" applyFont="1" applyBorder="1" applyAlignment="1">
      <alignment/>
    </xf>
    <xf numFmtId="3" fontId="43" fillId="0" borderId="30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 horizontal="right" vertical="center"/>
    </xf>
    <xf numFmtId="3" fontId="50" fillId="0" borderId="48" xfId="0" applyNumberFormat="1" applyFont="1" applyBorder="1" applyAlignment="1">
      <alignment horizontal="right" vertical="center"/>
    </xf>
    <xf numFmtId="3" fontId="50" fillId="0" borderId="79" xfId="0" applyNumberFormat="1" applyFont="1" applyBorder="1" applyAlignment="1">
      <alignment horizontal="right" vertical="center"/>
    </xf>
    <xf numFmtId="3" fontId="178" fillId="32" borderId="67" xfId="0" applyNumberFormat="1" applyFont="1" applyFill="1" applyBorder="1" applyAlignment="1">
      <alignment vertical="center"/>
    </xf>
    <xf numFmtId="3" fontId="43" fillId="0" borderId="63" xfId="0" applyNumberFormat="1" applyFont="1" applyBorder="1" applyAlignment="1">
      <alignment horizontal="right" vertical="center"/>
    </xf>
    <xf numFmtId="3" fontId="43" fillId="0" borderId="30" xfId="0" applyNumberFormat="1" applyFont="1" applyBorder="1" applyAlignment="1">
      <alignment horizontal="right" vertical="center"/>
    </xf>
    <xf numFmtId="3" fontId="43" fillId="0" borderId="35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horizontal="right" vertical="center"/>
    </xf>
    <xf numFmtId="3" fontId="50" fillId="32" borderId="46" xfId="0" applyNumberFormat="1" applyFont="1" applyFill="1" applyBorder="1" applyAlignment="1">
      <alignment horizontal="right" vertical="center"/>
    </xf>
    <xf numFmtId="3" fontId="50" fillId="32" borderId="7" xfId="0" applyNumberFormat="1" applyFont="1" applyFill="1" applyBorder="1" applyAlignment="1">
      <alignment horizontal="right" vertical="center"/>
    </xf>
    <xf numFmtId="3" fontId="50" fillId="32" borderId="16" xfId="0" applyNumberFormat="1" applyFont="1" applyFill="1" applyBorder="1" applyAlignment="1">
      <alignment horizontal="right" vertical="center"/>
    </xf>
    <xf numFmtId="3" fontId="50" fillId="32" borderId="35" xfId="0" applyNumberFormat="1" applyFont="1" applyFill="1" applyBorder="1" applyAlignment="1">
      <alignment horizontal="right" vertical="center"/>
    </xf>
    <xf numFmtId="3" fontId="50" fillId="0" borderId="18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vertical="center"/>
    </xf>
    <xf numFmtId="3" fontId="50" fillId="32" borderId="46" xfId="0" applyNumberFormat="1" applyFont="1" applyFill="1" applyBorder="1" applyAlignment="1">
      <alignment vertical="center"/>
    </xf>
    <xf numFmtId="3" fontId="50" fillId="32" borderId="20" xfId="0" applyNumberFormat="1" applyFont="1" applyFill="1" applyBorder="1" applyAlignment="1">
      <alignment vertical="center"/>
    </xf>
    <xf numFmtId="0" fontId="178" fillId="0" borderId="43" xfId="0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vertical="center"/>
    </xf>
    <xf numFmtId="3" fontId="162" fillId="0" borderId="0" xfId="0" applyNumberFormat="1" applyFont="1" applyAlignment="1">
      <alignment/>
    </xf>
    <xf numFmtId="3" fontId="50" fillId="0" borderId="16" xfId="0" applyNumberFormat="1" applyFont="1" applyFill="1" applyBorder="1" applyAlignment="1">
      <alignment horizontal="right" vertical="center"/>
    </xf>
    <xf numFmtId="3" fontId="50" fillId="0" borderId="47" xfId="0" applyNumberFormat="1" applyFont="1" applyFill="1" applyBorder="1" applyAlignment="1">
      <alignment horizontal="right" vertical="center"/>
    </xf>
    <xf numFmtId="3" fontId="50" fillId="0" borderId="35" xfId="0" applyNumberFormat="1" applyFont="1" applyFill="1" applyBorder="1" applyAlignment="1">
      <alignment horizontal="right" vertical="center"/>
    </xf>
    <xf numFmtId="3" fontId="50" fillId="0" borderId="31" xfId="0" applyNumberFormat="1" applyFont="1" applyFill="1" applyBorder="1" applyAlignment="1">
      <alignment horizontal="right" vertical="center"/>
    </xf>
    <xf numFmtId="3" fontId="50" fillId="0" borderId="91" xfId="0" applyNumberFormat="1" applyFont="1" applyFill="1" applyBorder="1" applyAlignment="1">
      <alignment horizontal="right" vertical="center"/>
    </xf>
    <xf numFmtId="3" fontId="50" fillId="0" borderId="7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vertical="center"/>
    </xf>
    <xf numFmtId="3" fontId="50" fillId="32" borderId="51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0" fontId="178" fillId="0" borderId="0" xfId="0" applyFont="1" applyAlignment="1">
      <alignment/>
    </xf>
    <xf numFmtId="3" fontId="181" fillId="0" borderId="0" xfId="0" applyNumberFormat="1" applyFont="1" applyAlignment="1">
      <alignment/>
    </xf>
    <xf numFmtId="0" fontId="178" fillId="0" borderId="89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62" fillId="0" borderId="0" xfId="0" applyFont="1" applyFill="1" applyAlignment="1">
      <alignment horizontal="center" vertical="center" textRotation="90"/>
    </xf>
    <xf numFmtId="3" fontId="50" fillId="0" borderId="7" xfId="0" applyNumberFormat="1" applyFont="1" applyBorder="1" applyAlignment="1">
      <alignment/>
    </xf>
    <xf numFmtId="3" fontId="178" fillId="0" borderId="7" xfId="0" applyNumberFormat="1" applyFont="1" applyBorder="1" applyAlignment="1">
      <alignment/>
    </xf>
    <xf numFmtId="0" fontId="51" fillId="0" borderId="7" xfId="0" applyFont="1" applyBorder="1" applyAlignment="1">
      <alignment vertical="center"/>
    </xf>
    <xf numFmtId="0" fontId="144" fillId="0" borderId="0" xfId="0" applyFont="1" applyBorder="1" applyAlignment="1">
      <alignment horizontal="center"/>
    </xf>
    <xf numFmtId="0" fontId="141" fillId="0" borderId="18" xfId="0" applyFont="1" applyBorder="1" applyAlignment="1">
      <alignment horizontal="center"/>
    </xf>
    <xf numFmtId="0" fontId="0" fillId="0" borderId="30" xfId="0" applyBorder="1" applyAlignment="1">
      <alignment/>
    </xf>
    <xf numFmtId="0" fontId="43" fillId="0" borderId="15" xfId="0" applyFont="1" applyBorder="1" applyAlignment="1">
      <alignment/>
    </xf>
    <xf numFmtId="0" fontId="162" fillId="0" borderId="0" xfId="0" applyFont="1" applyFill="1" applyBorder="1" applyAlignment="1">
      <alignment horizontal="center" vertical="center" textRotation="90"/>
    </xf>
    <xf numFmtId="3" fontId="182" fillId="0" borderId="11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182" fillId="0" borderId="12" xfId="0" applyNumberFormat="1" applyFont="1" applyBorder="1" applyAlignment="1">
      <alignment/>
    </xf>
    <xf numFmtId="3" fontId="182" fillId="0" borderId="13" xfId="0" applyNumberFormat="1" applyFont="1" applyBorder="1" applyAlignment="1">
      <alignment/>
    </xf>
    <xf numFmtId="0" fontId="144" fillId="0" borderId="0" xfId="0" applyFont="1" applyBorder="1" applyAlignment="1">
      <alignment/>
    </xf>
    <xf numFmtId="0" fontId="161" fillId="0" borderId="28" xfId="0" applyFont="1" applyBorder="1" applyAlignment="1">
      <alignment horizontal="center"/>
    </xf>
    <xf numFmtId="0" fontId="144" fillId="0" borderId="0" xfId="0" applyFont="1" applyFill="1" applyBorder="1" applyAlignment="1">
      <alignment horizontal="center" vertical="center"/>
    </xf>
    <xf numFmtId="0" fontId="144" fillId="0" borderId="28" xfId="0" applyFont="1" applyFill="1" applyBorder="1" applyAlignment="1">
      <alignment horizontal="center" vertical="center"/>
    </xf>
    <xf numFmtId="4" fontId="156" fillId="38" borderId="7" xfId="0" applyNumberFormat="1" applyFont="1" applyFill="1" applyBorder="1" applyAlignment="1">
      <alignment/>
    </xf>
    <xf numFmtId="4" fontId="156" fillId="38" borderId="11" xfId="0" applyNumberFormat="1" applyFont="1" applyFill="1" applyBorder="1" applyAlignment="1">
      <alignment/>
    </xf>
    <xf numFmtId="0" fontId="164" fillId="42" borderId="19" xfId="0" applyFont="1" applyFill="1" applyBorder="1" applyAlignment="1">
      <alignment horizontal="center" vertical="center" wrapText="1"/>
    </xf>
    <xf numFmtId="0" fontId="164" fillId="42" borderId="7" xfId="0" applyFont="1" applyFill="1" applyBorder="1" applyAlignment="1">
      <alignment horizontal="center" vertical="center" wrapText="1"/>
    </xf>
    <xf numFmtId="0" fontId="164" fillId="42" borderId="11" xfId="0" applyFont="1" applyFill="1" applyBorder="1" applyAlignment="1">
      <alignment horizontal="center" vertical="center" wrapText="1"/>
    </xf>
    <xf numFmtId="0" fontId="163" fillId="0" borderId="7" xfId="0" applyFont="1" applyBorder="1" applyAlignment="1">
      <alignment/>
    </xf>
    <xf numFmtId="3" fontId="163" fillId="0" borderId="7" xfId="0" applyNumberFormat="1" applyFont="1" applyFill="1" applyBorder="1" applyAlignment="1">
      <alignment/>
    </xf>
    <xf numFmtId="4" fontId="163" fillId="0" borderId="7" xfId="0" applyNumberFormat="1" applyFont="1" applyFill="1" applyBorder="1" applyAlignment="1">
      <alignment/>
    </xf>
    <xf numFmtId="4" fontId="163" fillId="0" borderId="11" xfId="0" applyNumberFormat="1" applyFont="1" applyFill="1" applyBorder="1" applyAlignment="1">
      <alignment/>
    </xf>
    <xf numFmtId="3" fontId="163" fillId="0" borderId="7" xfId="0" applyNumberFormat="1" applyFont="1" applyBorder="1" applyAlignment="1">
      <alignment/>
    </xf>
    <xf numFmtId="4" fontId="163" fillId="0" borderId="7" xfId="0" applyNumberFormat="1" applyFont="1" applyBorder="1" applyAlignment="1">
      <alignment/>
    </xf>
    <xf numFmtId="4" fontId="163" fillId="0" borderId="11" xfId="0" applyNumberFormat="1" applyFont="1" applyBorder="1" applyAlignment="1">
      <alignment/>
    </xf>
    <xf numFmtId="3" fontId="163" fillId="0" borderId="16" xfId="0" applyNumberFormat="1" applyFont="1" applyBorder="1" applyAlignment="1">
      <alignment/>
    </xf>
    <xf numFmtId="4" fontId="163" fillId="0" borderId="16" xfId="0" applyNumberFormat="1" applyFont="1" applyBorder="1" applyAlignment="1">
      <alignment/>
    </xf>
    <xf numFmtId="4" fontId="163" fillId="0" borderId="62" xfId="0" applyNumberFormat="1" applyFont="1" applyBorder="1" applyAlignment="1">
      <alignment/>
    </xf>
    <xf numFmtId="3" fontId="163" fillId="0" borderId="48" xfId="0" applyNumberFormat="1" applyFont="1" applyBorder="1" applyAlignment="1">
      <alignment/>
    </xf>
    <xf numFmtId="0" fontId="155" fillId="42" borderId="19" xfId="0" applyFont="1" applyFill="1" applyBorder="1" applyAlignment="1">
      <alignment horizontal="center" vertical="center" wrapText="1"/>
    </xf>
    <xf numFmtId="0" fontId="155" fillId="42" borderId="7" xfId="0" applyFont="1" applyFill="1" applyBorder="1" applyAlignment="1">
      <alignment horizontal="center" vertical="center" wrapText="1"/>
    </xf>
    <xf numFmtId="0" fontId="155" fillId="42" borderId="11" xfId="0" applyFont="1" applyFill="1" applyBorder="1" applyAlignment="1">
      <alignment horizontal="center" vertical="center" wrapText="1"/>
    </xf>
    <xf numFmtId="0" fontId="167" fillId="0" borderId="7" xfId="0" applyFont="1" applyBorder="1" applyAlignment="1">
      <alignment/>
    </xf>
    <xf numFmtId="3" fontId="167" fillId="0" borderId="7" xfId="0" applyNumberFormat="1" applyFont="1" applyBorder="1" applyAlignment="1">
      <alignment/>
    </xf>
    <xf numFmtId="4" fontId="167" fillId="0" borderId="7" xfId="0" applyNumberFormat="1" applyFont="1" applyBorder="1" applyAlignment="1">
      <alignment/>
    </xf>
    <xf numFmtId="4" fontId="167" fillId="0" borderId="11" xfId="0" applyNumberFormat="1" applyFont="1" applyBorder="1" applyAlignment="1">
      <alignment/>
    </xf>
    <xf numFmtId="3" fontId="167" fillId="0" borderId="16" xfId="0" applyNumberFormat="1" applyFont="1" applyBorder="1" applyAlignment="1">
      <alignment/>
    </xf>
    <xf numFmtId="4" fontId="167" fillId="0" borderId="16" xfId="0" applyNumberFormat="1" applyFont="1" applyBorder="1" applyAlignment="1">
      <alignment/>
    </xf>
    <xf numFmtId="4" fontId="167" fillId="0" borderId="62" xfId="0" applyNumberFormat="1" applyFont="1" applyBorder="1" applyAlignment="1">
      <alignment/>
    </xf>
    <xf numFmtId="4" fontId="167" fillId="0" borderId="11" xfId="0" applyNumberFormat="1" applyFont="1" applyFill="1" applyBorder="1" applyAlignment="1">
      <alignment/>
    </xf>
    <xf numFmtId="0" fontId="167" fillId="0" borderId="7" xfId="0" applyFont="1" applyBorder="1" applyAlignment="1">
      <alignment horizontal="center" vertical="center" wrapText="1"/>
    </xf>
    <xf numFmtId="3" fontId="155" fillId="38" borderId="7" xfId="0" applyNumberFormat="1" applyFont="1" applyFill="1" applyBorder="1" applyAlignment="1">
      <alignment/>
    </xf>
    <xf numFmtId="4" fontId="155" fillId="38" borderId="7" xfId="0" applyNumberFormat="1" applyFont="1" applyFill="1" applyBorder="1" applyAlignment="1">
      <alignment/>
    </xf>
    <xf numFmtId="4" fontId="155" fillId="38" borderId="11" xfId="0" applyNumberFormat="1" applyFont="1" applyFill="1" applyBorder="1" applyAlignment="1">
      <alignment/>
    </xf>
    <xf numFmtId="0" fontId="167" fillId="0" borderId="20" xfId="0" applyFont="1" applyBorder="1" applyAlignment="1">
      <alignment vertical="center"/>
    </xf>
    <xf numFmtId="0" fontId="167" fillId="0" borderId="47" xfId="0" applyFont="1" applyBorder="1" applyAlignment="1">
      <alignment horizontal="center" vertical="center" wrapText="1"/>
    </xf>
    <xf numFmtId="0" fontId="167" fillId="0" borderId="7" xfId="0" applyFont="1" applyBorder="1" applyAlignment="1">
      <alignment vertical="center"/>
    </xf>
    <xf numFmtId="0" fontId="167" fillId="0" borderId="7" xfId="0" applyFont="1" applyBorder="1" applyAlignment="1">
      <alignment horizontal="left" vertical="center" wrapText="1"/>
    </xf>
    <xf numFmtId="0" fontId="167" fillId="0" borderId="7" xfId="0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4" fontId="167" fillId="0" borderId="7" xfId="0" applyNumberFormat="1" applyFont="1" applyFill="1" applyBorder="1" applyAlignment="1">
      <alignment/>
    </xf>
    <xf numFmtId="0" fontId="167" fillId="0" borderId="7" xfId="0" applyFont="1" applyFill="1" applyBorder="1" applyAlignment="1">
      <alignment vertical="center"/>
    </xf>
    <xf numFmtId="0" fontId="167" fillId="0" borderId="47" xfId="0" applyFont="1" applyBorder="1" applyAlignment="1">
      <alignment horizontal="left" vertical="center" wrapText="1"/>
    </xf>
    <xf numFmtId="3" fontId="167" fillId="0" borderId="48" xfId="0" applyNumberFormat="1" applyFont="1" applyFill="1" applyBorder="1" applyAlignment="1">
      <alignment/>
    </xf>
    <xf numFmtId="4" fontId="167" fillId="0" borderId="48" xfId="0" applyNumberFormat="1" applyFont="1" applyBorder="1" applyAlignment="1">
      <alignment/>
    </xf>
    <xf numFmtId="165" fontId="183" fillId="39" borderId="7" xfId="0" applyNumberFormat="1" applyFont="1" applyFill="1" applyBorder="1" applyAlignment="1">
      <alignment/>
    </xf>
    <xf numFmtId="3" fontId="183" fillId="39" borderId="7" xfId="0" applyNumberFormat="1" applyFont="1" applyFill="1" applyBorder="1" applyAlignment="1">
      <alignment horizontal="right" vertical="center"/>
    </xf>
    <xf numFmtId="3" fontId="85" fillId="0" borderId="7" xfId="0" applyNumberFormat="1" applyFont="1" applyBorder="1" applyAlignment="1">
      <alignment vertical="center" textRotation="90"/>
    </xf>
    <xf numFmtId="164" fontId="85" fillId="0" borderId="7" xfId="59" applyNumberFormat="1" applyFont="1" applyFill="1" applyBorder="1" applyAlignment="1">
      <alignment horizontal="center" textRotation="90"/>
    </xf>
    <xf numFmtId="164" fontId="85" fillId="0" borderId="7" xfId="59" applyNumberFormat="1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71" xfId="0" applyFont="1" applyFill="1" applyBorder="1" applyAlignment="1">
      <alignment horizontal="center" vertical="center" wrapText="1"/>
    </xf>
    <xf numFmtId="0" fontId="153" fillId="0" borderId="32" xfId="0" applyFont="1" applyFill="1" applyBorder="1" applyAlignment="1">
      <alignment horizontal="center" vertical="center" wrapText="1"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7" xfId="0" applyNumberFormat="1" applyFont="1" applyBorder="1" applyAlignment="1">
      <alignment horizontal="center" vertical="center"/>
    </xf>
    <xf numFmtId="0" fontId="184" fillId="0" borderId="48" xfId="0" applyFont="1" applyFill="1" applyBorder="1" applyAlignment="1">
      <alignment horizontal="center"/>
    </xf>
    <xf numFmtId="0" fontId="184" fillId="0" borderId="72" xfId="0" applyFont="1" applyFill="1" applyBorder="1" applyAlignment="1">
      <alignment horizontal="center"/>
    </xf>
    <xf numFmtId="0" fontId="184" fillId="0" borderId="31" xfId="0" applyFont="1" applyFill="1" applyBorder="1" applyAlignment="1">
      <alignment horizontal="center"/>
    </xf>
    <xf numFmtId="3" fontId="146" fillId="0" borderId="22" xfId="0" applyNumberFormat="1" applyFont="1" applyFill="1" applyBorder="1" applyAlignment="1">
      <alignment horizontal="center" vertical="center"/>
    </xf>
    <xf numFmtId="3" fontId="146" fillId="0" borderId="12" xfId="0" applyNumberFormat="1" applyFont="1" applyFill="1" applyBorder="1" applyAlignment="1">
      <alignment horizontal="center" vertical="center"/>
    </xf>
    <xf numFmtId="3" fontId="146" fillId="0" borderId="21" xfId="0" applyNumberFormat="1" applyFont="1" applyFill="1" applyBorder="1" applyAlignment="1">
      <alignment horizontal="left" vertical="center"/>
    </xf>
    <xf numFmtId="3" fontId="146" fillId="0" borderId="18" xfId="0" applyNumberFormat="1" applyFont="1" applyFill="1" applyBorder="1" applyAlignment="1">
      <alignment horizontal="left" vertical="center"/>
    </xf>
    <xf numFmtId="3" fontId="146" fillId="0" borderId="19" xfId="0" applyNumberFormat="1" applyFont="1" applyFill="1" applyBorder="1" applyAlignment="1">
      <alignment horizontal="left" vertical="center"/>
    </xf>
    <xf numFmtId="3" fontId="146" fillId="0" borderId="7" xfId="0" applyNumberFormat="1" applyFont="1" applyFill="1" applyBorder="1" applyAlignment="1">
      <alignment horizontal="left" vertical="center"/>
    </xf>
    <xf numFmtId="3" fontId="146" fillId="0" borderId="52" xfId="0" applyNumberFormat="1" applyFont="1" applyFill="1" applyBorder="1" applyAlignment="1">
      <alignment horizontal="left" vertical="center"/>
    </xf>
    <xf numFmtId="3" fontId="146" fillId="0" borderId="72" xfId="0" applyNumberFormat="1" applyFont="1" applyFill="1" applyBorder="1" applyAlignment="1">
      <alignment horizontal="left" vertical="center"/>
    </xf>
    <xf numFmtId="3" fontId="146" fillId="0" borderId="31" xfId="0" applyNumberFormat="1" applyFont="1" applyFill="1" applyBorder="1" applyAlignment="1">
      <alignment horizontal="left" vertical="center"/>
    </xf>
    <xf numFmtId="3" fontId="146" fillId="0" borderId="48" xfId="0" applyNumberFormat="1" applyFont="1" applyFill="1" applyBorder="1" applyAlignment="1">
      <alignment horizontal="left" vertical="center"/>
    </xf>
    <xf numFmtId="0" fontId="185" fillId="6" borderId="94" xfId="0" applyFont="1" applyFill="1" applyBorder="1" applyAlignment="1">
      <alignment horizontal="center" vertical="center" wrapText="1"/>
    </xf>
    <xf numFmtId="0" fontId="185" fillId="6" borderId="89" xfId="0" applyFont="1" applyFill="1" applyBorder="1" applyAlignment="1">
      <alignment horizontal="center" vertical="center" wrapText="1"/>
    </xf>
    <xf numFmtId="0" fontId="185" fillId="6" borderId="95" xfId="0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91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 vertical="center" wrapText="1"/>
    </xf>
    <xf numFmtId="3" fontId="146" fillId="0" borderId="89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16" xfId="0" applyNumberFormat="1" applyFont="1" applyFill="1" applyBorder="1" applyAlignment="1">
      <alignment horizontal="center" vertical="center" wrapText="1"/>
    </xf>
    <xf numFmtId="3" fontId="17" fillId="8" borderId="31" xfId="0" applyNumberFormat="1" applyFont="1" applyFill="1" applyBorder="1" applyAlignment="1">
      <alignment horizontal="center" vertical="center" wrapText="1"/>
    </xf>
    <xf numFmtId="3" fontId="17" fillId="8" borderId="7" xfId="0" applyNumberFormat="1" applyFont="1" applyFill="1" applyBorder="1" applyAlignment="1">
      <alignment horizontal="center" vertical="center" wrapText="1"/>
    </xf>
    <xf numFmtId="3" fontId="146" fillId="0" borderId="95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/>
    </xf>
    <xf numFmtId="3" fontId="146" fillId="0" borderId="89" xfId="0" applyNumberFormat="1" applyFont="1" applyFill="1" applyBorder="1" applyAlignment="1">
      <alignment horizontal="center"/>
    </xf>
    <xf numFmtId="3" fontId="146" fillId="0" borderId="95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textRotation="90"/>
    </xf>
    <xf numFmtId="3" fontId="24" fillId="0" borderId="11" xfId="0" applyNumberFormat="1" applyFont="1" applyBorder="1" applyAlignment="1">
      <alignment horizontal="center" vertical="center" textRotation="90"/>
    </xf>
    <xf numFmtId="3" fontId="24" fillId="0" borderId="80" xfId="0" applyNumberFormat="1" applyFont="1" applyBorder="1" applyAlignment="1">
      <alignment horizontal="center" vertical="center" textRotation="90"/>
    </xf>
    <xf numFmtId="0" fontId="24" fillId="0" borderId="52" xfId="0" applyFont="1" applyBorder="1" applyAlignment="1">
      <alignment horizontal="center" vertical="center" textRotation="90"/>
    </xf>
    <xf numFmtId="0" fontId="24" fillId="0" borderId="72" xfId="0" applyFont="1" applyBorder="1" applyAlignment="1">
      <alignment horizontal="center" vertical="center" textRotation="90"/>
    </xf>
    <xf numFmtId="0" fontId="24" fillId="0" borderId="80" xfId="0" applyFont="1" applyBorder="1" applyAlignment="1">
      <alignment horizontal="center" vertical="center" textRotation="90"/>
    </xf>
    <xf numFmtId="0" fontId="24" fillId="0" borderId="82" xfId="0" applyFont="1" applyBorder="1" applyAlignment="1">
      <alignment horizontal="center" vertical="center" textRotation="90"/>
    </xf>
    <xf numFmtId="0" fontId="24" fillId="0" borderId="34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178" fillId="0" borderId="48" xfId="0" applyFont="1" applyFill="1" applyBorder="1" applyAlignment="1">
      <alignment horizontal="center"/>
    </xf>
    <xf numFmtId="0" fontId="178" fillId="0" borderId="72" xfId="0" applyFont="1" applyFill="1" applyBorder="1" applyAlignment="1">
      <alignment horizontal="center"/>
    </xf>
    <xf numFmtId="3" fontId="186" fillId="0" borderId="0" xfId="0" applyNumberFormat="1" applyFont="1" applyFill="1" applyBorder="1" applyAlignment="1">
      <alignment horizontal="center" vertical="center" wrapText="1"/>
    </xf>
    <xf numFmtId="0" fontId="141" fillId="0" borderId="0" xfId="0" applyFont="1" applyBorder="1" applyAlignment="1">
      <alignment horizontal="left" vertical="center"/>
    </xf>
    <xf numFmtId="3" fontId="186" fillId="33" borderId="96" xfId="0" applyNumberFormat="1" applyFont="1" applyFill="1" applyBorder="1" applyAlignment="1">
      <alignment horizontal="center" wrapText="1"/>
    </xf>
    <xf numFmtId="3" fontId="186" fillId="33" borderId="26" xfId="0" applyNumberFormat="1" applyFont="1" applyFill="1" applyBorder="1" applyAlignment="1">
      <alignment horizontal="center" wrapText="1"/>
    </xf>
    <xf numFmtId="3" fontId="186" fillId="33" borderId="27" xfId="0" applyNumberFormat="1" applyFont="1" applyFill="1" applyBorder="1" applyAlignment="1">
      <alignment horizontal="center" wrapText="1"/>
    </xf>
    <xf numFmtId="3" fontId="186" fillId="33" borderId="29" xfId="0" applyNumberFormat="1" applyFont="1" applyFill="1" applyBorder="1" applyAlignment="1">
      <alignment horizontal="center" wrapText="1"/>
    </xf>
    <xf numFmtId="3" fontId="151" fillId="33" borderId="27" xfId="0" applyNumberFormat="1" applyFont="1" applyFill="1" applyBorder="1" applyAlignment="1">
      <alignment horizontal="center" vertical="center"/>
    </xf>
    <xf numFmtId="3" fontId="151" fillId="33" borderId="28" xfId="0" applyNumberFormat="1" applyFont="1" applyFill="1" applyBorder="1" applyAlignment="1">
      <alignment horizontal="center" vertical="center"/>
    </xf>
    <xf numFmtId="3" fontId="151" fillId="33" borderId="29" xfId="0" applyNumberFormat="1" applyFont="1" applyFill="1" applyBorder="1" applyAlignment="1">
      <alignment horizontal="center" vertical="center"/>
    </xf>
    <xf numFmtId="3" fontId="151" fillId="0" borderId="94" xfId="0" applyNumberFormat="1" applyFont="1" applyBorder="1" applyAlignment="1">
      <alignment horizontal="center" vertical="center"/>
    </xf>
    <xf numFmtId="3" fontId="151" fillId="0" borderId="95" xfId="0" applyNumberFormat="1" applyFont="1" applyBorder="1" applyAlignment="1">
      <alignment horizontal="center" vertical="center"/>
    </xf>
    <xf numFmtId="3" fontId="151" fillId="0" borderId="15" xfId="0" applyNumberFormat="1" applyFont="1" applyBorder="1" applyAlignment="1">
      <alignment horizontal="center"/>
    </xf>
    <xf numFmtId="3" fontId="151" fillId="0" borderId="0" xfId="0" applyNumberFormat="1" applyFont="1" applyBorder="1" applyAlignment="1">
      <alignment horizontal="center"/>
    </xf>
    <xf numFmtId="3" fontId="151" fillId="0" borderId="17" xfId="0" applyNumberFormat="1" applyFont="1" applyBorder="1" applyAlignment="1">
      <alignment horizontal="center"/>
    </xf>
    <xf numFmtId="3" fontId="151" fillId="0" borderId="27" xfId="0" applyNumberFormat="1" applyFont="1" applyBorder="1" applyAlignment="1">
      <alignment horizontal="center"/>
    </xf>
    <xf numFmtId="3" fontId="151" fillId="0" borderId="28" xfId="0" applyNumberFormat="1" applyFont="1" applyBorder="1" applyAlignment="1">
      <alignment horizontal="center"/>
    </xf>
    <xf numFmtId="3" fontId="151" fillId="0" borderId="29" xfId="0" applyNumberFormat="1" applyFont="1" applyBorder="1" applyAlignment="1">
      <alignment horizontal="center"/>
    </xf>
    <xf numFmtId="0" fontId="156" fillId="0" borderId="94" xfId="0" applyFont="1" applyBorder="1" applyAlignment="1">
      <alignment horizontal="center"/>
    </xf>
    <xf numFmtId="0" fontId="156" fillId="0" borderId="89" xfId="0" applyFont="1" applyBorder="1" applyAlignment="1">
      <alignment horizontal="center"/>
    </xf>
    <xf numFmtId="0" fontId="156" fillId="0" borderId="95" xfId="0" applyFont="1" applyBorder="1" applyAlignment="1">
      <alignment horizontal="center"/>
    </xf>
    <xf numFmtId="3" fontId="187" fillId="19" borderId="96" xfId="0" applyNumberFormat="1" applyFont="1" applyFill="1" applyBorder="1" applyAlignment="1">
      <alignment horizontal="center" vertical="center" wrapText="1"/>
    </xf>
    <xf numFmtId="3" fontId="187" fillId="19" borderId="25" xfId="0" applyNumberFormat="1" applyFont="1" applyFill="1" applyBorder="1" applyAlignment="1">
      <alignment horizontal="center" vertical="center" wrapText="1"/>
    </xf>
    <xf numFmtId="3" fontId="187" fillId="19" borderId="26" xfId="0" applyNumberFormat="1" applyFont="1" applyFill="1" applyBorder="1" applyAlignment="1">
      <alignment horizontal="center" vertical="center" wrapText="1"/>
    </xf>
    <xf numFmtId="3" fontId="187" fillId="19" borderId="27" xfId="0" applyNumberFormat="1" applyFont="1" applyFill="1" applyBorder="1" applyAlignment="1">
      <alignment horizontal="center" vertical="center" wrapText="1"/>
    </xf>
    <xf numFmtId="3" fontId="187" fillId="19" borderId="28" xfId="0" applyNumberFormat="1" applyFont="1" applyFill="1" applyBorder="1" applyAlignment="1">
      <alignment horizontal="center" vertical="center" wrapText="1"/>
    </xf>
    <xf numFmtId="3" fontId="187" fillId="19" borderId="29" xfId="0" applyNumberFormat="1" applyFont="1" applyFill="1" applyBorder="1" applyAlignment="1">
      <alignment horizontal="center" vertical="center" wrapText="1"/>
    </xf>
    <xf numFmtId="3" fontId="151" fillId="0" borderId="27" xfId="0" applyNumberFormat="1" applyFont="1" applyBorder="1" applyAlignment="1">
      <alignment horizontal="center" vertical="center"/>
    </xf>
    <xf numFmtId="3" fontId="151" fillId="0" borderId="28" xfId="0" applyNumberFormat="1" applyFont="1" applyBorder="1" applyAlignment="1">
      <alignment horizontal="center" vertical="center"/>
    </xf>
    <xf numFmtId="3" fontId="151" fillId="0" borderId="29" xfId="0" applyNumberFormat="1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/>
    </xf>
    <xf numFmtId="0" fontId="151" fillId="0" borderId="95" xfId="0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 wrapText="1"/>
    </xf>
    <xf numFmtId="0" fontId="151" fillId="0" borderId="95" xfId="0" applyFont="1" applyBorder="1" applyAlignment="1">
      <alignment horizontal="center" vertical="center" wrapText="1"/>
    </xf>
    <xf numFmtId="0" fontId="152" fillId="0" borderId="94" xfId="0" applyFont="1" applyBorder="1" applyAlignment="1">
      <alignment horizontal="center" vertical="center"/>
    </xf>
    <xf numFmtId="0" fontId="152" fillId="0" borderId="95" xfId="0" applyFont="1" applyBorder="1" applyAlignment="1">
      <alignment horizontal="center" vertical="center"/>
    </xf>
    <xf numFmtId="0" fontId="152" fillId="0" borderId="94" xfId="0" applyFont="1" applyBorder="1" applyAlignment="1">
      <alignment horizontal="center" vertical="center" wrapText="1"/>
    </xf>
    <xf numFmtId="0" fontId="152" fillId="0" borderId="95" xfId="0" applyFont="1" applyBorder="1" applyAlignment="1">
      <alignment horizontal="center" vertical="center" wrapText="1"/>
    </xf>
    <xf numFmtId="3" fontId="151" fillId="0" borderId="94" xfId="0" applyNumberFormat="1" applyFont="1" applyBorder="1" applyAlignment="1">
      <alignment horizontal="center" vertical="center" wrapText="1"/>
    </xf>
    <xf numFmtId="3" fontId="151" fillId="0" borderId="95" xfId="0" applyNumberFormat="1" applyFont="1" applyBorder="1" applyAlignment="1">
      <alignment horizontal="center" vertical="center" wrapText="1"/>
    </xf>
    <xf numFmtId="0" fontId="151" fillId="0" borderId="96" xfId="0" applyFont="1" applyBorder="1" applyAlignment="1">
      <alignment horizontal="center" vertical="center" wrapText="1"/>
    </xf>
    <xf numFmtId="0" fontId="151" fillId="0" borderId="25" xfId="0" applyFont="1" applyBorder="1" applyAlignment="1">
      <alignment horizontal="center" vertical="center" wrapText="1"/>
    </xf>
    <xf numFmtId="0" fontId="151" fillId="0" borderId="26" xfId="0" applyFont="1" applyBorder="1" applyAlignment="1">
      <alignment horizontal="center" vertical="center" wrapText="1"/>
    </xf>
    <xf numFmtId="0" fontId="151" fillId="0" borderId="89" xfId="0" applyFont="1" applyBorder="1" applyAlignment="1">
      <alignment horizontal="center" vertical="center" wrapText="1"/>
    </xf>
    <xf numFmtId="0" fontId="188" fillId="0" borderId="7" xfId="0" applyFont="1" applyBorder="1" applyAlignment="1">
      <alignment horizontal="center"/>
    </xf>
    <xf numFmtId="0" fontId="151" fillId="33" borderId="94" xfId="0" applyFont="1" applyFill="1" applyBorder="1" applyAlignment="1">
      <alignment horizontal="center" vertical="center" wrapText="1"/>
    </xf>
    <xf numFmtId="0" fontId="151" fillId="33" borderId="89" xfId="0" applyFont="1" applyFill="1" applyBorder="1" applyAlignment="1">
      <alignment horizontal="center" vertical="center" wrapText="1"/>
    </xf>
    <xf numFmtId="0" fontId="151" fillId="33" borderId="95" xfId="0" applyFont="1" applyFill="1" applyBorder="1" applyAlignment="1">
      <alignment horizontal="center" vertical="center" wrapText="1"/>
    </xf>
    <xf numFmtId="0" fontId="186" fillId="0" borderId="96" xfId="0" applyFont="1" applyBorder="1" applyAlignment="1">
      <alignment horizontal="center" vertical="center" wrapText="1"/>
    </xf>
    <xf numFmtId="0" fontId="186" fillId="0" borderId="25" xfId="0" applyFont="1" applyBorder="1" applyAlignment="1">
      <alignment horizontal="center" vertical="center" wrapText="1"/>
    </xf>
    <xf numFmtId="0" fontId="186" fillId="0" borderId="26" xfId="0" applyFont="1" applyBorder="1" applyAlignment="1">
      <alignment horizontal="center" vertical="center" wrapText="1"/>
    </xf>
    <xf numFmtId="3" fontId="186" fillId="0" borderId="27" xfId="0" applyNumberFormat="1" applyFont="1" applyBorder="1" applyAlignment="1">
      <alignment horizontal="center" vertical="center"/>
    </xf>
    <xf numFmtId="3" fontId="186" fillId="0" borderId="28" xfId="0" applyNumberFormat="1" applyFont="1" applyBorder="1" applyAlignment="1">
      <alignment horizontal="center" vertical="center"/>
    </xf>
    <xf numFmtId="3" fontId="186" fillId="0" borderId="29" xfId="0" applyNumberFormat="1" applyFont="1" applyBorder="1" applyAlignment="1">
      <alignment horizontal="center" vertical="center"/>
    </xf>
    <xf numFmtId="3" fontId="186" fillId="0" borderId="27" xfId="0" applyNumberFormat="1" applyFont="1" applyBorder="1" applyAlignment="1">
      <alignment horizontal="center" vertical="center" wrapText="1"/>
    </xf>
    <xf numFmtId="3" fontId="186" fillId="0" borderId="28" xfId="0" applyNumberFormat="1" applyFont="1" applyBorder="1" applyAlignment="1">
      <alignment horizontal="center" vertical="center" wrapText="1"/>
    </xf>
    <xf numFmtId="3" fontId="186" fillId="0" borderId="94" xfId="0" applyNumberFormat="1" applyFont="1" applyBorder="1" applyAlignment="1">
      <alignment horizontal="center" vertical="center" wrapText="1"/>
    </xf>
    <xf numFmtId="3" fontId="186" fillId="0" borderId="89" xfId="0" applyNumberFormat="1" applyFont="1" applyBorder="1" applyAlignment="1">
      <alignment horizontal="center" vertical="center" wrapText="1"/>
    </xf>
    <xf numFmtId="3" fontId="186" fillId="0" borderId="29" xfId="0" applyNumberFormat="1" applyFont="1" applyBorder="1" applyAlignment="1">
      <alignment horizontal="center" vertical="center" wrapText="1"/>
    </xf>
    <xf numFmtId="3" fontId="186" fillId="46" borderId="94" xfId="0" applyNumberFormat="1" applyFont="1" applyFill="1" applyBorder="1" applyAlignment="1">
      <alignment horizontal="center" vertical="center" wrapText="1"/>
    </xf>
    <xf numFmtId="3" fontId="186" fillId="46" borderId="89" xfId="0" applyNumberFormat="1" applyFont="1" applyFill="1" applyBorder="1" applyAlignment="1">
      <alignment horizontal="center" vertical="center" wrapText="1"/>
    </xf>
    <xf numFmtId="3" fontId="186" fillId="46" borderId="95" xfId="0" applyNumberFormat="1" applyFont="1" applyFill="1" applyBorder="1" applyAlignment="1">
      <alignment horizontal="center" vertical="center" wrapText="1"/>
    </xf>
    <xf numFmtId="3" fontId="156" fillId="18" borderId="94" xfId="0" applyNumberFormat="1" applyFont="1" applyFill="1" applyBorder="1" applyAlignment="1">
      <alignment horizontal="center" vertical="center"/>
    </xf>
    <xf numFmtId="3" fontId="156" fillId="18" borderId="89" xfId="0" applyNumberFormat="1" applyFont="1" applyFill="1" applyBorder="1" applyAlignment="1">
      <alignment horizontal="center" vertical="center"/>
    </xf>
    <xf numFmtId="3" fontId="156" fillId="18" borderId="95" xfId="0" applyNumberFormat="1" applyFont="1" applyFill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3" fontId="146" fillId="0" borderId="48" xfId="0" applyNumberFormat="1" applyFont="1" applyFill="1" applyBorder="1" applyAlignment="1">
      <alignment horizontal="center"/>
    </xf>
    <xf numFmtId="3" fontId="146" fillId="0" borderId="72" xfId="0" applyNumberFormat="1" applyFont="1" applyFill="1" applyBorder="1" applyAlignment="1">
      <alignment horizontal="center"/>
    </xf>
    <xf numFmtId="3" fontId="146" fillId="0" borderId="31" xfId="0" applyNumberFormat="1" applyFont="1" applyFill="1" applyBorder="1" applyAlignment="1">
      <alignment horizontal="center"/>
    </xf>
    <xf numFmtId="3" fontId="141" fillId="0" borderId="48" xfId="0" applyNumberFormat="1" applyFont="1" applyBorder="1" applyAlignment="1">
      <alignment horizontal="center"/>
    </xf>
    <xf numFmtId="3" fontId="141" fillId="0" borderId="72" xfId="0" applyNumberFormat="1" applyFont="1" applyBorder="1" applyAlignment="1">
      <alignment horizontal="center"/>
    </xf>
    <xf numFmtId="3" fontId="141" fillId="0" borderId="31" xfId="0" applyNumberFormat="1" applyFont="1" applyBorder="1" applyAlignment="1">
      <alignment horizontal="center"/>
    </xf>
    <xf numFmtId="3" fontId="156" fillId="0" borderId="7" xfId="0" applyNumberFormat="1" applyFont="1" applyFill="1" applyBorder="1" applyAlignment="1">
      <alignment horizontal="center" vertical="center"/>
    </xf>
    <xf numFmtId="0" fontId="144" fillId="0" borderId="48" xfId="0" applyFont="1" applyBorder="1" applyAlignment="1">
      <alignment horizontal="center"/>
    </xf>
    <xf numFmtId="0" fontId="144" fillId="0" borderId="72" xfId="0" applyFont="1" applyBorder="1" applyAlignment="1">
      <alignment horizontal="center"/>
    </xf>
    <xf numFmtId="0" fontId="144" fillId="0" borderId="31" xfId="0" applyFont="1" applyBorder="1" applyAlignment="1">
      <alignment horizontal="center"/>
    </xf>
    <xf numFmtId="0" fontId="171" fillId="0" borderId="21" xfId="0" applyFont="1" applyFill="1" applyBorder="1" applyAlignment="1">
      <alignment horizontal="left"/>
    </xf>
    <xf numFmtId="0" fontId="171" fillId="0" borderId="30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/>
    </xf>
    <xf numFmtId="0" fontId="172" fillId="0" borderId="11" xfId="0" applyFont="1" applyFill="1" applyBorder="1" applyAlignment="1">
      <alignment horizontal="left"/>
    </xf>
    <xf numFmtId="0" fontId="171" fillId="25" borderId="94" xfId="0" applyFont="1" applyFill="1" applyBorder="1" applyAlignment="1">
      <alignment horizontal="left"/>
    </xf>
    <xf numFmtId="0" fontId="171" fillId="25" borderId="89" xfId="0" applyFont="1" applyFill="1" applyBorder="1" applyAlignment="1">
      <alignment horizontal="left"/>
    </xf>
    <xf numFmtId="0" fontId="171" fillId="25" borderId="42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171" fillId="0" borderId="52" xfId="0" applyFont="1" applyFill="1" applyBorder="1" applyAlignment="1">
      <alignment horizontal="left"/>
    </xf>
    <xf numFmtId="0" fontId="171" fillId="0" borderId="80" xfId="0" applyFont="1" applyFill="1" applyBorder="1" applyAlignment="1">
      <alignment horizontal="left"/>
    </xf>
    <xf numFmtId="0" fontId="171" fillId="0" borderId="22" xfId="0" applyFont="1" applyFill="1" applyBorder="1" applyAlignment="1">
      <alignment horizontal="left"/>
    </xf>
    <xf numFmtId="0" fontId="171" fillId="0" borderId="13" xfId="0" applyFont="1" applyFill="1" applyBorder="1" applyAlignment="1">
      <alignment horizontal="left"/>
    </xf>
    <xf numFmtId="0" fontId="172" fillId="0" borderId="12" xfId="0" applyFont="1" applyFill="1" applyBorder="1" applyAlignment="1">
      <alignment horizontal="left"/>
    </xf>
    <xf numFmtId="0" fontId="172" fillId="0" borderId="40" xfId="0" applyFont="1" applyFill="1" applyBorder="1" applyAlignment="1">
      <alignment horizontal="left"/>
    </xf>
    <xf numFmtId="0" fontId="172" fillId="0" borderId="7" xfId="0" applyFont="1" applyFill="1" applyBorder="1" applyAlignment="1">
      <alignment horizontal="left"/>
    </xf>
    <xf numFmtId="0" fontId="172" fillId="0" borderId="48" xfId="0" applyFont="1" applyFill="1" applyBorder="1" applyAlignment="1">
      <alignment horizontal="left"/>
    </xf>
    <xf numFmtId="0" fontId="172" fillId="0" borderId="72" xfId="0" applyFont="1" applyFill="1" applyBorder="1" applyAlignment="1">
      <alignment horizontal="left"/>
    </xf>
    <xf numFmtId="0" fontId="172" fillId="0" borderId="18" xfId="0" applyFont="1" applyFill="1" applyBorder="1" applyAlignment="1">
      <alignment horizontal="left"/>
    </xf>
    <xf numFmtId="0" fontId="172" fillId="0" borderId="36" xfId="0" applyFont="1" applyFill="1" applyBorder="1" applyAlignment="1">
      <alignment horizontal="left"/>
    </xf>
    <xf numFmtId="3" fontId="189" fillId="0" borderId="7" xfId="0" applyNumberFormat="1" applyFont="1" applyBorder="1" applyAlignment="1">
      <alignment horizontal="center" vertical="center"/>
    </xf>
    <xf numFmtId="165" fontId="164" fillId="0" borderId="7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 vertical="center"/>
    </xf>
    <xf numFmtId="3" fontId="164" fillId="0" borderId="68" xfId="0" applyNumberFormat="1" applyFont="1" applyBorder="1" applyAlignment="1">
      <alignment horizontal="center" vertical="center"/>
    </xf>
    <xf numFmtId="0" fontId="164" fillId="0" borderId="91" xfId="0" applyFont="1" applyBorder="1" applyAlignment="1">
      <alignment horizontal="center" vertical="center"/>
    </xf>
    <xf numFmtId="0" fontId="164" fillId="0" borderId="47" xfId="0" applyFont="1" applyBorder="1" applyAlignment="1">
      <alignment horizontal="center" vertical="center"/>
    </xf>
    <xf numFmtId="165" fontId="163" fillId="0" borderId="20" xfId="0" applyNumberFormat="1" applyFont="1" applyBorder="1" applyAlignment="1">
      <alignment horizontal="right" vertical="center"/>
    </xf>
    <xf numFmtId="165" fontId="163" fillId="0" borderId="46" xfId="0" applyNumberFormat="1" applyFont="1" applyBorder="1" applyAlignment="1">
      <alignment horizontal="right" vertical="center"/>
    </xf>
    <xf numFmtId="165" fontId="163" fillId="0" borderId="16" xfId="0" applyNumberFormat="1" applyFont="1" applyBorder="1" applyAlignment="1">
      <alignment horizontal="right" vertical="center"/>
    </xf>
    <xf numFmtId="37" fontId="163" fillId="0" borderId="7" xfId="0" applyNumberFormat="1" applyFont="1" applyFill="1" applyBorder="1" applyAlignment="1">
      <alignment vertical="center"/>
    </xf>
    <xf numFmtId="0" fontId="163" fillId="0" borderId="20" xfId="0" applyFont="1" applyFill="1" applyBorder="1" applyAlignment="1">
      <alignment horizontal="left" vertical="center"/>
    </xf>
    <xf numFmtId="0" fontId="163" fillId="0" borderId="46" xfId="0" applyFont="1" applyFill="1" applyBorder="1" applyAlignment="1">
      <alignment horizontal="left" vertical="center"/>
    </xf>
    <xf numFmtId="0" fontId="163" fillId="0" borderId="16" xfId="0" applyFont="1" applyFill="1" applyBorder="1" applyAlignment="1">
      <alignment horizontal="left" vertical="center"/>
    </xf>
    <xf numFmtId="37" fontId="163" fillId="0" borderId="20" xfId="0" applyNumberFormat="1" applyFont="1" applyFill="1" applyBorder="1" applyAlignment="1">
      <alignment horizontal="center" vertical="center"/>
    </xf>
    <xf numFmtId="37" fontId="163" fillId="0" borderId="16" xfId="0" applyNumberFormat="1" applyFont="1" applyFill="1" applyBorder="1" applyAlignment="1">
      <alignment horizontal="center" vertical="center"/>
    </xf>
    <xf numFmtId="37" fontId="163" fillId="0" borderId="46" xfId="0" applyNumberFormat="1" applyFont="1" applyFill="1" applyBorder="1" applyAlignment="1">
      <alignment horizontal="center" vertical="center"/>
    </xf>
    <xf numFmtId="0" fontId="163" fillId="0" borderId="68" xfId="0" applyFont="1" applyFill="1" applyBorder="1" applyAlignment="1">
      <alignment horizontal="left" vertical="center"/>
    </xf>
    <xf numFmtId="0" fontId="163" fillId="0" borderId="91" xfId="0" applyFont="1" applyFill="1" applyBorder="1" applyAlignment="1">
      <alignment horizontal="left" vertical="center"/>
    </xf>
    <xf numFmtId="0" fontId="163" fillId="0" borderId="47" xfId="0" applyFont="1" applyFill="1" applyBorder="1" applyAlignment="1">
      <alignment horizontal="left" vertical="center"/>
    </xf>
    <xf numFmtId="0" fontId="163" fillId="0" borderId="7" xfId="0" applyFont="1" applyFill="1" applyBorder="1" applyAlignment="1">
      <alignment horizontal="left" vertical="center"/>
    </xf>
    <xf numFmtId="0" fontId="164" fillId="9" borderId="48" xfId="0" applyFont="1" applyFill="1" applyBorder="1" applyAlignment="1">
      <alignment horizontal="center"/>
    </xf>
    <xf numFmtId="0" fontId="164" fillId="9" borderId="72" xfId="0" applyFont="1" applyFill="1" applyBorder="1" applyAlignment="1">
      <alignment horizontal="center"/>
    </xf>
    <xf numFmtId="0" fontId="164" fillId="9" borderId="47" xfId="0" applyFont="1" applyFill="1" applyBorder="1" applyAlignment="1">
      <alignment horizontal="center"/>
    </xf>
    <xf numFmtId="3" fontId="53" fillId="0" borderId="20" xfId="78" applyNumberFormat="1" applyFont="1" applyFill="1" applyBorder="1" applyAlignment="1">
      <alignment horizontal="right" vertical="center"/>
      <protection/>
    </xf>
    <xf numFmtId="3" fontId="53" fillId="0" borderId="16" xfId="78" applyNumberFormat="1" applyFont="1" applyFill="1" applyBorder="1" applyAlignment="1">
      <alignment horizontal="right" vertical="center"/>
      <protection/>
    </xf>
    <xf numFmtId="0" fontId="163" fillId="0" borderId="7" xfId="0" applyFont="1" applyBorder="1" applyAlignment="1">
      <alignment horizontal="left" vertical="center" wrapText="1"/>
    </xf>
    <xf numFmtId="165" fontId="34" fillId="39" borderId="7" xfId="0" applyNumberFormat="1" applyFont="1" applyFill="1" applyBorder="1" applyAlignment="1">
      <alignment horizontal="right" vertical="center"/>
    </xf>
    <xf numFmtId="0" fontId="163" fillId="33" borderId="20" xfId="0" applyFont="1" applyFill="1" applyBorder="1" applyAlignment="1">
      <alignment horizontal="left" vertical="center" wrapText="1"/>
    </xf>
    <xf numFmtId="0" fontId="163" fillId="33" borderId="16" xfId="0" applyFont="1" applyFill="1" applyBorder="1" applyAlignment="1">
      <alignment horizontal="left" vertical="center" wrapText="1"/>
    </xf>
    <xf numFmtId="165" fontId="69" fillId="0" borderId="26" xfId="42" applyNumberFormat="1" applyFont="1" applyBorder="1" applyAlignment="1">
      <alignment horizontal="center" vertical="center"/>
    </xf>
    <xf numFmtId="165" fontId="69" fillId="0" borderId="17" xfId="42" applyNumberFormat="1" applyFont="1" applyBorder="1" applyAlignment="1">
      <alignment horizontal="center" vertical="center"/>
    </xf>
    <xf numFmtId="165" fontId="69" fillId="0" borderId="81" xfId="42" applyNumberFormat="1" applyFont="1" applyBorder="1" applyAlignment="1">
      <alignment horizontal="center" vertical="center"/>
    </xf>
    <xf numFmtId="165" fontId="69" fillId="0" borderId="14" xfId="42" applyNumberFormat="1" applyFont="1" applyBorder="1" applyAlignment="1">
      <alignment horizontal="center" vertical="center"/>
    </xf>
    <xf numFmtId="165" fontId="69" fillId="0" borderId="71" xfId="42" applyNumberFormat="1" applyFont="1" applyBorder="1" applyAlignment="1">
      <alignment horizontal="center" vertical="center"/>
    </xf>
    <xf numFmtId="165" fontId="69" fillId="0" borderId="61" xfId="42" applyNumberFormat="1" applyFont="1" applyBorder="1" applyAlignment="1">
      <alignment horizontal="center" vertical="center"/>
    </xf>
    <xf numFmtId="165" fontId="69" fillId="0" borderId="97" xfId="42" applyNumberFormat="1" applyFont="1" applyBorder="1" applyAlignment="1">
      <alignment horizontal="center" vertical="center"/>
    </xf>
    <xf numFmtId="165" fontId="69" fillId="0" borderId="90" xfId="42" applyNumberFormat="1" applyFont="1" applyBorder="1" applyAlignment="1">
      <alignment horizontal="center" vertical="center"/>
    </xf>
    <xf numFmtId="165" fontId="69" fillId="0" borderId="33" xfId="42" applyNumberFormat="1" applyFont="1" applyBorder="1" applyAlignment="1">
      <alignment horizontal="center" vertical="center"/>
    </xf>
    <xf numFmtId="37" fontId="163" fillId="0" borderId="20" xfId="0" applyNumberFormat="1" applyFont="1" applyFill="1" applyBorder="1" applyAlignment="1">
      <alignment vertical="center"/>
    </xf>
    <xf numFmtId="37" fontId="163" fillId="0" borderId="16" xfId="0" applyNumberFormat="1" applyFont="1" applyFill="1" applyBorder="1" applyAlignment="1">
      <alignment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horizontal="center" vertical="center"/>
    </xf>
    <xf numFmtId="165" fontId="163" fillId="0" borderId="46" xfId="0" applyNumberFormat="1" applyFont="1" applyFill="1" applyBorder="1" applyAlignment="1">
      <alignment horizontal="center" vertical="center"/>
    </xf>
    <xf numFmtId="165" fontId="163" fillId="0" borderId="16" xfId="0" applyNumberFormat="1" applyFont="1" applyFill="1" applyBorder="1" applyAlignment="1">
      <alignment horizontal="center" vertical="center"/>
    </xf>
    <xf numFmtId="0" fontId="164" fillId="9" borderId="48" xfId="0" applyFont="1" applyFill="1" applyBorder="1" applyAlignment="1">
      <alignment horizontal="center" vertical="center" wrapText="1"/>
    </xf>
    <xf numFmtId="0" fontId="164" fillId="9" borderId="72" xfId="0" applyFont="1" applyFill="1" applyBorder="1" applyAlignment="1">
      <alignment horizontal="center" vertical="center" wrapText="1"/>
    </xf>
    <xf numFmtId="0" fontId="164" fillId="9" borderId="31" xfId="0" applyFont="1" applyFill="1" applyBorder="1" applyAlignment="1">
      <alignment horizontal="center"/>
    </xf>
    <xf numFmtId="0" fontId="163" fillId="39" borderId="7" xfId="0" applyFont="1" applyFill="1" applyBorder="1" applyAlignment="1">
      <alignment horizontal="left" vertical="center" wrapText="1"/>
    </xf>
    <xf numFmtId="0" fontId="163" fillId="33" borderId="7" xfId="0" applyFont="1" applyFill="1" applyBorder="1" applyAlignment="1">
      <alignment horizontal="left" vertical="center" wrapText="1"/>
    </xf>
    <xf numFmtId="165" fontId="69" fillId="0" borderId="69" xfId="42" applyNumberFormat="1" applyFont="1" applyBorder="1" applyAlignment="1">
      <alignment horizontal="center" vertical="center"/>
    </xf>
    <xf numFmtId="165" fontId="69" fillId="0" borderId="70" xfId="42" applyNumberFormat="1" applyFont="1" applyBorder="1" applyAlignment="1">
      <alignment horizontal="center" vertical="center"/>
    </xf>
    <xf numFmtId="165" fontId="69" fillId="0" borderId="23" xfId="42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46" xfId="0" applyFont="1" applyFill="1" applyBorder="1" applyAlignment="1">
      <alignment horizontal="left" vertical="center" wrapText="1"/>
    </xf>
    <xf numFmtId="0" fontId="163" fillId="0" borderId="16" xfId="0" applyFont="1" applyFill="1" applyBorder="1" applyAlignment="1">
      <alignment horizontal="left" vertical="center" wrapText="1"/>
    </xf>
    <xf numFmtId="3" fontId="53" fillId="0" borderId="7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8" xfId="78" applyNumberFormat="1" applyFont="1" applyFill="1" applyBorder="1" applyAlignment="1">
      <alignment horizontal="right" vertical="center"/>
      <protection/>
    </xf>
    <xf numFmtId="3" fontId="53" fillId="0" borderId="35" xfId="78" applyNumberFormat="1" applyFont="1" applyFill="1" applyBorder="1" applyAlignment="1">
      <alignment horizontal="right" vertical="center"/>
      <protection/>
    </xf>
    <xf numFmtId="0" fontId="163" fillId="0" borderId="20" xfId="0" applyFont="1" applyBorder="1" applyAlignment="1">
      <alignment horizontal="center" vertical="center" wrapText="1"/>
    </xf>
    <xf numFmtId="0" fontId="163" fillId="0" borderId="46" xfId="0" applyFont="1" applyBorder="1" applyAlignment="1">
      <alignment horizontal="center" vertical="center" wrapText="1"/>
    </xf>
    <xf numFmtId="0" fontId="163" fillId="0" borderId="16" xfId="0" applyFont="1" applyBorder="1" applyAlignment="1">
      <alignment horizontal="center" vertical="center" wrapText="1"/>
    </xf>
    <xf numFmtId="168" fontId="163" fillId="0" borderId="20" xfId="0" applyNumberFormat="1" applyFont="1" applyBorder="1" applyAlignment="1">
      <alignment horizontal="left" vertical="center"/>
    </xf>
    <xf numFmtId="168" fontId="163" fillId="0" borderId="16" xfId="0" applyNumberFormat="1" applyFont="1" applyBorder="1" applyAlignment="1">
      <alignment horizontal="left" vertical="center"/>
    </xf>
    <xf numFmtId="165" fontId="163" fillId="0" borderId="20" xfId="0" applyNumberFormat="1" applyFont="1" applyFill="1" applyBorder="1" applyAlignment="1">
      <alignment horizontal="right" vertical="center"/>
    </xf>
    <xf numFmtId="165" fontId="163" fillId="0" borderId="16" xfId="0" applyNumberFormat="1" applyFont="1" applyFill="1" applyBorder="1" applyAlignment="1">
      <alignment horizontal="right" vertical="center"/>
    </xf>
    <xf numFmtId="0" fontId="163" fillId="0" borderId="20" xfId="0" applyFont="1" applyBorder="1" applyAlignment="1">
      <alignment horizontal="left" vertical="center" wrapText="1"/>
    </xf>
    <xf numFmtId="0" fontId="163" fillId="0" borderId="16" xfId="0" applyFont="1" applyBorder="1" applyAlignment="1">
      <alignment horizontal="left" vertical="center" wrapText="1"/>
    </xf>
    <xf numFmtId="0" fontId="163" fillId="0" borderId="46" xfId="0" applyFont="1" applyBorder="1" applyAlignment="1">
      <alignment horizontal="left" vertical="center" wrapText="1"/>
    </xf>
    <xf numFmtId="165" fontId="164" fillId="39" borderId="20" xfId="0" applyNumberFormat="1" applyFont="1" applyFill="1" applyBorder="1" applyAlignment="1">
      <alignment horizontal="center" vertical="center"/>
    </xf>
    <xf numFmtId="165" fontId="164" fillId="39" borderId="46" xfId="0" applyNumberFormat="1" applyFont="1" applyFill="1" applyBorder="1" applyAlignment="1">
      <alignment horizontal="center" vertical="center"/>
    </xf>
    <xf numFmtId="165" fontId="164" fillId="39" borderId="16" xfId="0" applyNumberFormat="1" applyFont="1" applyFill="1" applyBorder="1" applyAlignment="1">
      <alignment horizontal="center" vertical="center"/>
    </xf>
    <xf numFmtId="0" fontId="163" fillId="42" borderId="20" xfId="0" applyFont="1" applyFill="1" applyBorder="1" applyAlignment="1">
      <alignment horizontal="left" vertical="center" wrapText="1"/>
    </xf>
    <xf numFmtId="0" fontId="163" fillId="42" borderId="16" xfId="0" applyFont="1" applyFill="1" applyBorder="1" applyAlignment="1">
      <alignment horizontal="left" vertical="center" wrapText="1"/>
    </xf>
    <xf numFmtId="0" fontId="163" fillId="42" borderId="20" xfId="0" applyFont="1" applyFill="1" applyBorder="1" applyAlignment="1">
      <alignment horizontal="left" vertical="center"/>
    </xf>
    <xf numFmtId="0" fontId="163" fillId="42" borderId="46" xfId="0" applyFont="1" applyFill="1" applyBorder="1" applyAlignment="1">
      <alignment horizontal="left" vertical="center"/>
    </xf>
    <xf numFmtId="37" fontId="163" fillId="0" borderId="46" xfId="0" applyNumberFormat="1" applyFont="1" applyFill="1" applyBorder="1" applyAlignment="1">
      <alignment vertical="center"/>
    </xf>
    <xf numFmtId="165" fontId="163" fillId="0" borderId="7" xfId="0" applyNumberFormat="1" applyFont="1" applyBorder="1" applyAlignment="1">
      <alignment vertical="center"/>
    </xf>
    <xf numFmtId="0" fontId="144" fillId="0" borderId="75" xfId="0" applyFont="1" applyBorder="1" applyAlignment="1">
      <alignment horizontal="center" vertical="center" wrapText="1"/>
    </xf>
    <xf numFmtId="0" fontId="144" fillId="0" borderId="74" xfId="0" applyFont="1" applyBorder="1" applyAlignment="1">
      <alignment horizontal="center" vertical="center" wrapText="1"/>
    </xf>
    <xf numFmtId="0" fontId="144" fillId="0" borderId="38" xfId="0" applyFont="1" applyBorder="1" applyAlignment="1">
      <alignment horizontal="center"/>
    </xf>
    <xf numFmtId="0" fontId="144" fillId="0" borderId="0" xfId="0" applyFont="1" applyBorder="1" applyAlignment="1">
      <alignment horizontal="center"/>
    </xf>
    <xf numFmtId="0" fontId="144" fillId="0" borderId="35" xfId="0" applyFont="1" applyBorder="1" applyAlignment="1">
      <alignment horizontal="center" vertical="center" wrapText="1"/>
    </xf>
    <xf numFmtId="0" fontId="144" fillId="0" borderId="49" xfId="0" applyFont="1" applyBorder="1" applyAlignment="1">
      <alignment horizontal="center" vertical="center" wrapText="1"/>
    </xf>
    <xf numFmtId="0" fontId="190" fillId="0" borderId="38" xfId="0" applyFont="1" applyBorder="1" applyAlignment="1">
      <alignment horizontal="center" vertical="center"/>
    </xf>
    <xf numFmtId="0" fontId="190" fillId="0" borderId="0" xfId="0" applyFont="1" applyBorder="1" applyAlignment="1">
      <alignment horizontal="center" vertical="center"/>
    </xf>
    <xf numFmtId="0" fontId="143" fillId="0" borderId="35" xfId="0" applyFont="1" applyBorder="1" applyAlignment="1">
      <alignment horizontal="center"/>
    </xf>
    <xf numFmtId="0" fontId="143" fillId="0" borderId="49" xfId="0" applyFont="1" applyBorder="1" applyAlignment="1">
      <alignment horizontal="center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33" borderId="93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9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4" fillId="0" borderId="0" xfId="0" applyFont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 vertical="center"/>
    </xf>
    <xf numFmtId="0" fontId="13" fillId="19" borderId="7" xfId="0" applyFont="1" applyFill="1" applyBorder="1" applyAlignment="1">
      <alignment horizontal="center" vertical="center" textRotation="90"/>
    </xf>
    <xf numFmtId="0" fontId="13" fillId="16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46" fillId="0" borderId="21" xfId="0" applyFont="1" applyBorder="1" applyAlignment="1">
      <alignment horizontal="center" vertical="center" wrapText="1"/>
    </xf>
    <xf numFmtId="0" fontId="146" fillId="0" borderId="18" xfId="0" applyFont="1" applyBorder="1" applyAlignment="1">
      <alignment horizontal="center" vertical="center" wrapText="1"/>
    </xf>
    <xf numFmtId="0" fontId="146" fillId="0" borderId="30" xfId="0" applyFont="1" applyBorder="1" applyAlignment="1">
      <alignment horizontal="center" vertical="center" wrapText="1"/>
    </xf>
    <xf numFmtId="0" fontId="144" fillId="0" borderId="16" xfId="0" applyFont="1" applyBorder="1" applyAlignment="1">
      <alignment horizontal="center"/>
    </xf>
    <xf numFmtId="1" fontId="33" fillId="0" borderId="96" xfId="0" applyNumberFormat="1" applyFont="1" applyBorder="1" applyAlignment="1">
      <alignment horizontal="center"/>
    </xf>
    <xf numFmtId="1" fontId="33" fillId="0" borderId="25" xfId="0" applyNumberFormat="1" applyFont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right" vertical="center"/>
    </xf>
    <xf numFmtId="0" fontId="61" fillId="0" borderId="28" xfId="0" applyFont="1" applyFill="1" applyBorder="1" applyAlignment="1">
      <alignment horizontal="right" vertical="center" textRotation="90"/>
    </xf>
    <xf numFmtId="0" fontId="61" fillId="0" borderId="29" xfId="0" applyFont="1" applyFill="1" applyBorder="1" applyAlignment="1">
      <alignment horizontal="right" vertical="center" textRotation="90"/>
    </xf>
    <xf numFmtId="0" fontId="178" fillId="0" borderId="7" xfId="0" applyFont="1" applyFill="1" applyBorder="1" applyAlignment="1">
      <alignment horizontal="center"/>
    </xf>
    <xf numFmtId="0" fontId="50" fillId="0" borderId="97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9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179" fillId="4" borderId="20" xfId="0" applyFont="1" applyFill="1" applyBorder="1" applyAlignment="1">
      <alignment horizontal="center" vertical="center"/>
    </xf>
    <xf numFmtId="0" fontId="179" fillId="4" borderId="46" xfId="0" applyFont="1" applyFill="1" applyBorder="1" applyAlignment="1">
      <alignment horizontal="center" vertical="center"/>
    </xf>
    <xf numFmtId="0" fontId="179" fillId="4" borderId="16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49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190" fillId="33" borderId="97" xfId="0" applyFont="1" applyFill="1" applyBorder="1" applyAlignment="1">
      <alignment horizontal="center"/>
    </xf>
    <xf numFmtId="0" fontId="190" fillId="33" borderId="63" xfId="0" applyFont="1" applyFill="1" applyBorder="1" applyAlignment="1">
      <alignment horizontal="center"/>
    </xf>
    <xf numFmtId="0" fontId="190" fillId="33" borderId="93" xfId="0" applyFont="1" applyFill="1" applyBorder="1" applyAlignment="1">
      <alignment horizontal="center"/>
    </xf>
    <xf numFmtId="0" fontId="160" fillId="0" borderId="7" xfId="0" applyFont="1" applyBorder="1" applyAlignment="1">
      <alignment horizontal="center" vertical="center"/>
    </xf>
    <xf numFmtId="0" fontId="160" fillId="0" borderId="20" xfId="0" applyFont="1" applyBorder="1" applyAlignment="1">
      <alignment horizontal="center" vertical="center"/>
    </xf>
    <xf numFmtId="0" fontId="160" fillId="6" borderId="7" xfId="0" applyFont="1" applyFill="1" applyBorder="1" applyAlignment="1">
      <alignment horizontal="center" vertical="center"/>
    </xf>
    <xf numFmtId="0" fontId="160" fillId="7" borderId="7" xfId="0" applyFont="1" applyFill="1" applyBorder="1" applyAlignment="1">
      <alignment horizontal="center" wrapText="1"/>
    </xf>
    <xf numFmtId="0" fontId="160" fillId="5" borderId="7" xfId="0" applyFont="1" applyFill="1" applyBorder="1" applyAlignment="1">
      <alignment horizontal="center" wrapText="1"/>
    </xf>
    <xf numFmtId="0" fontId="160" fillId="2" borderId="48" xfId="0" applyFont="1" applyFill="1" applyBorder="1" applyAlignment="1">
      <alignment horizontal="center" vertical="center" wrapText="1"/>
    </xf>
    <xf numFmtId="0" fontId="160" fillId="2" borderId="31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80" xfId="0" applyFont="1" applyFill="1" applyBorder="1" applyAlignment="1">
      <alignment horizontal="center"/>
    </xf>
    <xf numFmtId="0" fontId="28" fillId="41" borderId="66" xfId="0" applyFont="1" applyFill="1" applyBorder="1" applyAlignment="1">
      <alignment horizontal="center"/>
    </xf>
    <xf numFmtId="0" fontId="28" fillId="41" borderId="76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80" fillId="0" borderId="9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80" fillId="0" borderId="90" xfId="0" applyFont="1" applyBorder="1" applyAlignment="1">
      <alignment horizontal="center" vertical="center" wrapText="1"/>
    </xf>
    <xf numFmtId="0" fontId="80" fillId="0" borderId="9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0" xfId="0" applyBorder="1" applyAlignment="1">
      <alignment horizontal="center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80" fillId="0" borderId="32" xfId="0" applyFont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/>
    </xf>
    <xf numFmtId="3" fontId="28" fillId="0" borderId="102" xfId="0" applyNumberFormat="1" applyFont="1" applyFill="1" applyBorder="1" applyAlignment="1">
      <alignment horizontal="center"/>
    </xf>
    <xf numFmtId="3" fontId="28" fillId="0" borderId="82" xfId="0" applyNumberFormat="1" applyFont="1" applyFill="1" applyBorder="1" applyAlignment="1">
      <alignment horizontal="center"/>
    </xf>
    <xf numFmtId="3" fontId="28" fillId="0" borderId="69" xfId="0" applyNumberFormat="1" applyFont="1" applyFill="1" applyBorder="1" applyAlignment="1">
      <alignment horizontal="center"/>
    </xf>
    <xf numFmtId="0" fontId="30" fillId="0" borderId="71" xfId="0" applyFont="1" applyBorder="1" applyAlignment="1">
      <alignment horizontal="center" vertical="center"/>
    </xf>
    <xf numFmtId="0" fontId="144" fillId="0" borderId="94" xfId="0" applyFont="1" applyBorder="1" applyAlignment="1">
      <alignment horizontal="center"/>
    </xf>
    <xf numFmtId="0" fontId="144" fillId="0" borderId="95" xfId="0" applyFont="1" applyBorder="1" applyAlignment="1">
      <alignment horizontal="center"/>
    </xf>
    <xf numFmtId="0" fontId="141" fillId="0" borderId="21" xfId="0" applyFont="1" applyBorder="1" applyAlignment="1">
      <alignment horizontal="center" vertical="center" wrapText="1"/>
    </xf>
    <xf numFmtId="0" fontId="141" fillId="0" borderId="18" xfId="0" applyFont="1" applyBorder="1" applyAlignment="1">
      <alignment horizontal="center" vertical="center" wrapText="1"/>
    </xf>
    <xf numFmtId="0" fontId="141" fillId="0" borderId="19" xfId="0" applyFont="1" applyBorder="1" applyAlignment="1">
      <alignment horizontal="center" vertical="center" wrapText="1"/>
    </xf>
    <xf numFmtId="0" fontId="141" fillId="0" borderId="7" xfId="0" applyFont="1" applyBorder="1" applyAlignment="1">
      <alignment horizontal="center" vertical="center" wrapText="1"/>
    </xf>
    <xf numFmtId="0" fontId="144" fillId="33" borderId="18" xfId="0" applyFont="1" applyFill="1" applyBorder="1" applyAlignment="1">
      <alignment horizontal="right" vertical="center" wrapText="1"/>
    </xf>
    <xf numFmtId="0" fontId="144" fillId="33" borderId="7" xfId="0" applyFont="1" applyFill="1" applyBorder="1" applyAlignment="1">
      <alignment horizontal="right" vertical="center"/>
    </xf>
    <xf numFmtId="0" fontId="155" fillId="38" borderId="7" xfId="0" applyFont="1" applyFill="1" applyBorder="1" applyAlignment="1">
      <alignment wrapText="1"/>
    </xf>
    <xf numFmtId="0" fontId="167" fillId="38" borderId="7" xfId="0" applyFont="1" applyFill="1" applyBorder="1" applyAlignment="1">
      <alignment wrapText="1"/>
    </xf>
    <xf numFmtId="0" fontId="188" fillId="38" borderId="21" xfId="0" applyFont="1" applyFill="1" applyBorder="1" applyAlignment="1">
      <alignment horizontal="center" wrapText="1"/>
    </xf>
    <xf numFmtId="0" fontId="188" fillId="38" borderId="18" xfId="0" applyFont="1" applyFill="1" applyBorder="1" applyAlignment="1">
      <alignment horizontal="center" wrapText="1"/>
    </xf>
    <xf numFmtId="0" fontId="188" fillId="38" borderId="30" xfId="0" applyFont="1" applyFill="1" applyBorder="1" applyAlignment="1">
      <alignment horizontal="center" wrapText="1"/>
    </xf>
    <xf numFmtId="0" fontId="188" fillId="38" borderId="19" xfId="0" applyFont="1" applyFill="1" applyBorder="1" applyAlignment="1">
      <alignment horizontal="center" wrapText="1"/>
    </xf>
    <xf numFmtId="0" fontId="188" fillId="38" borderId="7" xfId="0" applyFont="1" applyFill="1" applyBorder="1" applyAlignment="1">
      <alignment horizontal="center" wrapText="1"/>
    </xf>
    <xf numFmtId="0" fontId="188" fillId="38" borderId="11" xfId="0" applyFont="1" applyFill="1" applyBorder="1" applyAlignment="1">
      <alignment horizontal="center" wrapText="1"/>
    </xf>
    <xf numFmtId="0" fontId="155" fillId="42" borderId="82" xfId="0" applyFont="1" applyFill="1" applyBorder="1" applyAlignment="1">
      <alignment horizontal="center" vertical="center" textRotation="90" wrapText="1"/>
    </xf>
    <xf numFmtId="0" fontId="155" fillId="42" borderId="15" xfId="0" applyFont="1" applyFill="1" applyBorder="1" applyAlignment="1">
      <alignment horizontal="center" vertical="center" textRotation="90" wrapText="1"/>
    </xf>
    <xf numFmtId="0" fontId="155" fillId="42" borderId="83" xfId="0" applyFont="1" applyFill="1" applyBorder="1" applyAlignment="1">
      <alignment horizontal="center" vertical="center" textRotation="90" wrapText="1"/>
    </xf>
    <xf numFmtId="0" fontId="167" fillId="0" borderId="34" xfId="0" applyFont="1" applyBorder="1" applyAlignment="1">
      <alignment horizontal="center" vertical="center" textRotation="90"/>
    </xf>
    <xf numFmtId="0" fontId="167" fillId="0" borderId="0" xfId="0" applyFont="1" applyBorder="1" applyAlignment="1">
      <alignment horizontal="center" vertical="center" textRotation="90"/>
    </xf>
    <xf numFmtId="0" fontId="167" fillId="0" borderId="49" xfId="0" applyFont="1" applyBorder="1" applyAlignment="1">
      <alignment horizontal="center" vertical="center" textRotation="90"/>
    </xf>
    <xf numFmtId="0" fontId="167" fillId="0" borderId="7" xfId="0" applyFont="1" applyBorder="1" applyAlignment="1">
      <alignment horizontal="center" vertical="center" wrapText="1"/>
    </xf>
    <xf numFmtId="0" fontId="155" fillId="38" borderId="52" xfId="0" applyFont="1" applyFill="1" applyBorder="1" applyAlignment="1">
      <alignment horizontal="center" wrapText="1"/>
    </xf>
    <xf numFmtId="0" fontId="155" fillId="38" borderId="72" xfId="0" applyFont="1" applyFill="1" applyBorder="1" applyAlignment="1">
      <alignment horizontal="center" wrapText="1"/>
    </xf>
    <xf numFmtId="0" fontId="155" fillId="38" borderId="31" xfId="0" applyFont="1" applyFill="1" applyBorder="1" applyAlignment="1">
      <alignment horizontal="center" wrapText="1"/>
    </xf>
    <xf numFmtId="0" fontId="155" fillId="42" borderId="23" xfId="0" applyFont="1" applyFill="1" applyBorder="1" applyAlignment="1">
      <alignment horizontal="center" vertical="center" textRotation="90" wrapText="1"/>
    </xf>
    <xf numFmtId="0" fontId="155" fillId="42" borderId="90" xfId="0" applyFont="1" applyFill="1" applyBorder="1" applyAlignment="1">
      <alignment horizontal="center" vertical="center" textRotation="90" wrapText="1"/>
    </xf>
    <xf numFmtId="0" fontId="167" fillId="0" borderId="20" xfId="0" applyFont="1" applyBorder="1" applyAlignment="1">
      <alignment horizontal="center" vertical="center" textRotation="90"/>
    </xf>
    <xf numFmtId="0" fontId="167" fillId="0" borderId="46" xfId="0" applyFont="1" applyBorder="1" applyAlignment="1">
      <alignment horizontal="center" vertical="center" textRotation="90"/>
    </xf>
    <xf numFmtId="0" fontId="155" fillId="42" borderId="34" xfId="0" applyFont="1" applyFill="1" applyBorder="1" applyAlignment="1">
      <alignment horizontal="center" vertical="center" wrapText="1"/>
    </xf>
    <xf numFmtId="0" fontId="155" fillId="42" borderId="0" xfId="0" applyFont="1" applyFill="1" applyBorder="1" applyAlignment="1">
      <alignment horizontal="center" vertical="center" wrapText="1"/>
    </xf>
    <xf numFmtId="0" fontId="155" fillId="42" borderId="49" xfId="0" applyFont="1" applyFill="1" applyBorder="1" applyAlignment="1">
      <alignment horizontal="center" vertical="center" wrapText="1"/>
    </xf>
    <xf numFmtId="0" fontId="167" fillId="0" borderId="68" xfId="0" applyFont="1" applyBorder="1" applyAlignment="1">
      <alignment horizontal="center" vertical="center"/>
    </xf>
    <xf numFmtId="0" fontId="167" fillId="0" borderId="91" xfId="0" applyFont="1" applyBorder="1" applyAlignment="1">
      <alignment horizontal="center" vertical="center"/>
    </xf>
    <xf numFmtId="0" fontId="167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4" fillId="42" borderId="82" xfId="0" applyFont="1" applyFill="1" applyBorder="1" applyAlignment="1">
      <alignment horizontal="center" vertical="center" textRotation="90" wrapText="1"/>
    </xf>
    <xf numFmtId="0" fontId="164" fillId="42" borderId="15" xfId="0" applyFont="1" applyFill="1" applyBorder="1" applyAlignment="1">
      <alignment horizontal="center" vertical="center" textRotation="90" wrapText="1"/>
    </xf>
    <xf numFmtId="0" fontId="164" fillId="42" borderId="83" xfId="0" applyFont="1" applyFill="1" applyBorder="1" applyAlignment="1">
      <alignment horizontal="center" vertical="center" textRotation="90" wrapText="1"/>
    </xf>
    <xf numFmtId="0" fontId="163" fillId="0" borderId="68" xfId="0" applyFont="1" applyBorder="1" applyAlignment="1">
      <alignment horizontal="center" vertical="center" textRotation="90"/>
    </xf>
    <xf numFmtId="0" fontId="163" fillId="0" borderId="91" xfId="0" applyFont="1" applyBorder="1" applyAlignment="1">
      <alignment horizontal="center" vertical="center" textRotation="90"/>
    </xf>
    <xf numFmtId="0" fontId="163" fillId="0" borderId="47" xfId="0" applyFont="1" applyBorder="1" applyAlignment="1">
      <alignment horizontal="center" vertical="center" textRotation="90"/>
    </xf>
    <xf numFmtId="0" fontId="156" fillId="38" borderId="52" xfId="0" applyFont="1" applyFill="1" applyBorder="1" applyAlignment="1">
      <alignment horizontal="center" wrapText="1"/>
    </xf>
    <xf numFmtId="0" fontId="156" fillId="38" borderId="72" xfId="0" applyFont="1" applyFill="1" applyBorder="1" applyAlignment="1">
      <alignment horizontal="center" wrapText="1"/>
    </xf>
    <xf numFmtId="0" fontId="156" fillId="38" borderId="31" xfId="0" applyFont="1" applyFill="1" applyBorder="1" applyAlignment="1">
      <alignment horizontal="center" wrapText="1"/>
    </xf>
    <xf numFmtId="0" fontId="156" fillId="38" borderId="7" xfId="0" applyFont="1" applyFill="1" applyBorder="1" applyAlignment="1">
      <alignment wrapText="1"/>
    </xf>
    <xf numFmtId="0" fontId="0" fillId="38" borderId="7" xfId="0" applyFill="1" applyBorder="1" applyAlignment="1">
      <alignment wrapText="1"/>
    </xf>
    <xf numFmtId="0" fontId="50" fillId="0" borderId="97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178" fillId="0" borderId="63" xfId="0" applyFont="1" applyFill="1" applyBorder="1" applyAlignment="1">
      <alignment horizontal="center" vertical="center" textRotation="90" wrapText="1"/>
    </xf>
    <xf numFmtId="0" fontId="178" fillId="0" borderId="46" xfId="0" applyFont="1" applyFill="1" applyBorder="1" applyAlignment="1">
      <alignment horizontal="center" vertical="center" textRotation="90" wrapText="1"/>
    </xf>
    <xf numFmtId="0" fontId="178" fillId="0" borderId="67" xfId="0" applyFont="1" applyFill="1" applyBorder="1" applyAlignment="1">
      <alignment horizontal="center" vertical="center" textRotation="90" wrapText="1"/>
    </xf>
    <xf numFmtId="0" fontId="178" fillId="0" borderId="63" xfId="0" applyFont="1" applyBorder="1" applyAlignment="1">
      <alignment horizontal="center" vertical="center" wrapText="1"/>
    </xf>
    <xf numFmtId="0" fontId="178" fillId="0" borderId="46" xfId="0" applyFont="1" applyBorder="1" applyAlignment="1">
      <alignment horizontal="center" vertical="center" wrapText="1"/>
    </xf>
    <xf numFmtId="0" fontId="178" fillId="0" borderId="16" xfId="0" applyFont="1" applyBorder="1" applyAlignment="1">
      <alignment horizontal="center" vertical="center" wrapText="1"/>
    </xf>
    <xf numFmtId="0" fontId="178" fillId="0" borderId="20" xfId="0" applyFont="1" applyBorder="1" applyAlignment="1">
      <alignment horizontal="center" vertical="center" wrapText="1"/>
    </xf>
    <xf numFmtId="0" fontId="178" fillId="0" borderId="67" xfId="0" applyFont="1" applyBorder="1" applyAlignment="1">
      <alignment horizontal="center" vertical="center" wrapText="1"/>
    </xf>
    <xf numFmtId="0" fontId="178" fillId="0" borderId="63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78" fillId="0" borderId="67" xfId="0" applyFont="1" applyFill="1" applyBorder="1" applyAlignment="1">
      <alignment horizontal="center" vertical="center" textRotation="90"/>
    </xf>
    <xf numFmtId="0" fontId="50" fillId="0" borderId="63" xfId="0" applyFont="1" applyFill="1" applyBorder="1" applyAlignment="1">
      <alignment horizontal="center" vertical="center" textRotation="90" wrapText="1"/>
    </xf>
    <xf numFmtId="0" fontId="50" fillId="0" borderId="46" xfId="0" applyFont="1" applyFill="1" applyBorder="1" applyAlignment="1">
      <alignment horizontal="center" vertical="center" textRotation="90" wrapText="1"/>
    </xf>
    <xf numFmtId="0" fontId="50" fillId="0" borderId="67" xfId="0" applyFont="1" applyFill="1" applyBorder="1" applyAlignment="1">
      <alignment horizontal="center" vertical="center" textRotation="90" wrapText="1"/>
    </xf>
    <xf numFmtId="0" fontId="50" fillId="0" borderId="63" xfId="0" applyFont="1" applyFill="1" applyBorder="1" applyAlignment="1">
      <alignment horizontal="center" vertical="center" textRotation="90"/>
    </xf>
    <xf numFmtId="0" fontId="50" fillId="0" borderId="46" xfId="0" applyFont="1" applyFill="1" applyBorder="1" applyAlignment="1">
      <alignment horizontal="center" vertical="center" textRotation="90"/>
    </xf>
    <xf numFmtId="0" fontId="50" fillId="0" borderId="67" xfId="0" applyFont="1" applyFill="1" applyBorder="1" applyAlignment="1">
      <alignment horizontal="center" vertical="center" textRotation="90"/>
    </xf>
    <xf numFmtId="0" fontId="50" fillId="0" borderId="0" xfId="0" applyFont="1" applyAlignment="1">
      <alignment horizontal="center" vertical="center"/>
    </xf>
    <xf numFmtId="0" fontId="178" fillId="0" borderId="104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90" fillId="0" borderId="96" xfId="0" applyFont="1" applyBorder="1" applyAlignment="1">
      <alignment horizontal="center"/>
    </xf>
    <xf numFmtId="0" fontId="190" fillId="0" borderId="25" xfId="0" applyFont="1" applyBorder="1" applyAlignment="1">
      <alignment horizontal="center"/>
    </xf>
    <xf numFmtId="0" fontId="190" fillId="0" borderId="10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191" fillId="0" borderId="0" xfId="0" applyFont="1" applyFill="1" applyAlignment="1">
      <alignment horizontal="left" vertical="center"/>
    </xf>
    <xf numFmtId="0" fontId="192" fillId="0" borderId="0" xfId="0" applyFont="1" applyFill="1" applyAlignment="1">
      <alignment horizontal="left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KRAHESUAR ME (Min,Maks dhe Mesataren historike) (m)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25"/>
          <c:w val="0.970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2019'!$A$34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2019'!$B$34:$M$34</c:f>
              <c:numCache/>
            </c:numRef>
          </c:val>
          <c:smooth val="0"/>
        </c:ser>
        <c:ser>
          <c:idx val="1"/>
          <c:order val="1"/>
          <c:tx>
            <c:strRef>
              <c:f>'Niv.Fierz 2019'!$A$35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2019'!$B$35:$M$35</c:f>
              <c:numCache/>
            </c:numRef>
          </c:val>
          <c:smooth val="0"/>
        </c:ser>
        <c:ser>
          <c:idx val="2"/>
          <c:order val="2"/>
          <c:tx>
            <c:strRef>
              <c:f>'Niv.Fierz 2019'!$A$36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2019'!$B$36:$M$36</c:f>
              <c:numCache/>
            </c:numRef>
          </c:val>
          <c:smooth val="0"/>
        </c:ser>
        <c:ser>
          <c:idx val="3"/>
          <c:order val="3"/>
          <c:tx>
            <c:strRef>
              <c:f>'Niv.Fierz 2019'!$A$37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CC1DA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2019'!$B$37:$M$37</c:f>
              <c:numCache/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4566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HUMBJET  NË SISTEMIN E SHPËRNDARJES SË ENERGJISË ELEKTRIKE PËR PERIUDHËN 2012-2019 (MWh)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51"/>
          <c:w val="0.973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2012-2019'!$A$4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2012-2019'!$B$4:$CS$4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2012-2019'!$A$5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2012-2019'!$B$5:$CS$5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2012-2019'!$A$6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2012-2019'!$B$6:$CS$6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2012-2019'!$A$7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2012-2019'!$B$7:$CS$7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2012-2019'!$A$8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2012-2019'!$B$8:$CS$8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2012-2019'!$A$9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2012-2019'!$B$9:$CS$9</c:f>
              <c:numCache/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  <c:max val="8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66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735"/>
          <c:w val="0.745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8"/>
          <c:w val="0.999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2009-2019'!$A$3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2009-2019'!$B$3:$L$3</c:f>
              <c:numCache/>
            </c:numRef>
          </c:val>
          <c:smooth val="0"/>
        </c:ser>
        <c:ser>
          <c:idx val="1"/>
          <c:order val="1"/>
          <c:tx>
            <c:strRef>
              <c:f>'Humbjet 2009-2019'!$A$4</c:f>
              <c:strCache>
                <c:ptCount val="1"/>
                <c:pt idx="0">
                  <c:v>HUMBJE TEKNIKE NE ZONAT E OSHEE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2009-2019'!$B$4:$L$4</c:f>
              <c:numCache/>
            </c:numRef>
          </c:val>
          <c:smooth val="0"/>
        </c:ser>
        <c:ser>
          <c:idx val="2"/>
          <c:order val="2"/>
          <c:tx>
            <c:strRef>
              <c:f>'Humbjet 2009-2019'!$A$5</c:f>
              <c:strCache>
                <c:ptCount val="1"/>
                <c:pt idx="0">
                  <c:v>TOTALI I HUMBJEVE TEKNIKE OSHEE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2009-2019'!$B$5:$L$5</c:f>
              <c:numCache/>
            </c:numRef>
          </c:val>
          <c:smooth val="0"/>
        </c:ser>
        <c:ser>
          <c:idx val="3"/>
          <c:order val="3"/>
          <c:tx>
            <c:strRef>
              <c:f>'Humbjet 2009-2019'!$A$6</c:f>
              <c:strCache>
                <c:ptCount val="1"/>
                <c:pt idx="0">
                  <c:v>HUMBJE JOTOKNIKE OSHEE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2009-2019'!$B$6:$L$6</c:f>
              <c:numCache/>
            </c:numRef>
          </c:val>
          <c:smooth val="0"/>
        </c:ser>
        <c:ser>
          <c:idx val="4"/>
          <c:order val="4"/>
          <c:tx>
            <c:strRef>
              <c:f>'Humbjet 2009-2019'!$A$7</c:f>
              <c:strCache>
                <c:ptCount val="1"/>
                <c:pt idx="0">
                  <c:v>TOTALI I HUMBJEVE OSHEE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'Humbjet 2009-2019'!$B$2:$L$2</c:f>
              <c:strCache/>
            </c:strRef>
          </c:cat>
          <c:val>
            <c:numRef>
              <c:f>'Humbjet 2009-2019'!$B$7:$L$7</c:f>
              <c:numCache/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delete val="1"/>
        <c:majorTickMark val="none"/>
        <c:minorTickMark val="none"/>
        <c:tickLblPos val="nextTo"/>
        <c:crossAx val="633497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ECURIA E GJENDJES DEBITORE NDAJ OPERATORIT TË SHPËRNDARJES SIPAS KATEGORIVE 2010-2019  (000 000/LEKË)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65"/>
          <c:w val="0.988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'Deb. ne vite'!$A$3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vite'!$B$3:$DQ$3</c:f>
              <c:numCache/>
            </c:numRef>
          </c:val>
          <c:smooth val="0"/>
        </c:ser>
        <c:ser>
          <c:idx val="1"/>
          <c:order val="1"/>
          <c:tx>
            <c:strRef>
              <c:f>'Deb. ne vite'!$A$4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vite'!$B$4:$DQ$4</c:f>
              <c:numCache/>
            </c:numRef>
          </c:val>
          <c:smooth val="0"/>
        </c:ser>
        <c:ser>
          <c:idx val="2"/>
          <c:order val="2"/>
          <c:tx>
            <c:strRef>
              <c:f>'Deb. ne vite'!$A$5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vite'!$B$5:$DQ$5</c:f>
              <c:numCache/>
            </c:numRef>
          </c:val>
          <c:smooth val="0"/>
        </c:ser>
        <c:ser>
          <c:idx val="3"/>
          <c:order val="3"/>
          <c:tx>
            <c:strRef>
              <c:f>'Deb. ne vite'!$A$6</c:f>
              <c:strCache>
                <c:ptCount val="1"/>
                <c:pt idx="0">
                  <c:v>Jo - Buxhetore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vite'!$B$6:$DQ$6</c:f>
              <c:numCache/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105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0625"/>
          <c:w val="0.328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31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0 PRILL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9 SIPAS KLIENTËVE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8025"/>
          <c:w val="0.97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  <c:smooth val="0"/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  <c:smooth val="0"/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  <c:smooth val="0"/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delete val="1"/>
        <c:majorTickMark val="none"/>
        <c:minorTickMark val="none"/>
        <c:tickLblPos val="nextTo"/>
        <c:crossAx val="325420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94875"/>
          <c:w val="0.512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PRILL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1725"/>
          <c:w val="0.97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</c:ser>
        <c:overlap val="100"/>
        <c:gapWidth val="10"/>
        <c:axId val="18661336"/>
        <c:axId val="33734297"/>
      </c:barChart>
      <c:lineChart>
        <c:grouping val="standard"/>
        <c:varyColors val="0"/>
        <c:ser>
          <c:idx val="4"/>
          <c:order val="4"/>
          <c:tx>
            <c:strRef>
              <c:f>Debitor!$B$7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Debitor!$C$7:$M$7</c:f>
              <c:numCache/>
            </c:numRef>
          </c:val>
          <c:smooth val="0"/>
        </c:ser>
        <c:axId val="35173218"/>
        <c:axId val="48123507"/>
      </c:lineChart>
      <c:catAx>
        <c:axId val="186613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delete val="1"/>
        <c:majorTickMark val="none"/>
        <c:minorTickMark val="none"/>
        <c:tickLblPos val="nextTo"/>
        <c:crossAx val="18661336"/>
        <c:crossesAt val="1"/>
        <c:crossBetween val="between"/>
        <c:dispUnits/>
      </c:valAx>
      <c:catAx>
        <c:axId val="35173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delete val="1"/>
        <c:majorTickMark val="out"/>
        <c:minorTickMark val="none"/>
        <c:tickLblPos val="nextTo"/>
        <c:crossAx val="3517321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Efektiviteti i shitjeve ne Sistemin e Shperndarjes (%) 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2009-2019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825"/>
          <c:w val="0.9812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2019'!$A$45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6D9F1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2019'!$B$45:$L$45</c:f>
              <c:numCache/>
            </c:numRef>
          </c:val>
          <c:smooth val="0"/>
        </c:ser>
        <c:ser>
          <c:idx val="1"/>
          <c:order val="1"/>
          <c:tx>
            <c:strRef>
              <c:f>'Efektiviteti 2019'!$A$46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6B9B8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2019'!$B$46:$L$46</c:f>
              <c:numCache/>
            </c:numRef>
          </c:val>
          <c:smooth val="0"/>
        </c:ser>
        <c:ser>
          <c:idx val="2"/>
          <c:order val="2"/>
          <c:tx>
            <c:strRef>
              <c:f>'Efektiviteti 2019'!$A$47</c:f>
              <c:strCache>
                <c:ptCount val="1"/>
                <c:pt idx="0">
                  <c:v>Efektiviteti</c:v>
                </c:pt>
              </c:strCache>
            </c:strRef>
          </c:tx>
          <c:spPr>
            <a:ln w="381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2019'!$B$47:$L$47</c:f>
              <c:numCache/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89965"/>
        <c:crosses val="autoZero"/>
        <c:auto val="1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delete val="1"/>
        <c:majorTickMark val="none"/>
        <c:minorTickMark val="none"/>
        <c:tickLblPos val="nextTo"/>
        <c:crossAx val="304583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952"/>
          <c:w val="0.382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ESATARJA 10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24425"/>
          <c:w val="0.98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'En.Tot.OSSH'!$A$16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'En.Tot.OSSH'!$B$16:$M$16</c:f>
              <c:numCache/>
            </c:numRef>
          </c:val>
          <c:smooth val="0"/>
        </c:ser>
        <c:marker val="1"/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09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10</xdr:row>
      <xdr:rowOff>142875</xdr:rowOff>
    </xdr:from>
    <xdr:to>
      <xdr:col>22</xdr:col>
      <xdr:colOff>114300</xdr:colOff>
      <xdr:row>29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524125"/>
          <a:ext cx="53435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9525</xdr:rowOff>
    </xdr:from>
    <xdr:to>
      <xdr:col>13</xdr:col>
      <xdr:colOff>123825</xdr:colOff>
      <xdr:row>81</xdr:row>
      <xdr:rowOff>104775</xdr:rowOff>
    </xdr:to>
    <xdr:graphicFrame>
      <xdr:nvGraphicFramePr>
        <xdr:cNvPr id="1" name="Chart 3"/>
        <xdr:cNvGraphicFramePr/>
      </xdr:nvGraphicFramePr>
      <xdr:xfrm>
        <a:off x="47625" y="7258050"/>
        <a:ext cx="82772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123825</xdr:rowOff>
    </xdr:from>
    <xdr:to>
      <xdr:col>97</xdr:col>
      <xdr:colOff>447675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342900" y="5362575"/>
        <a:ext cx="208883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85725</xdr:rowOff>
    </xdr:from>
    <xdr:to>
      <xdr:col>11</xdr:col>
      <xdr:colOff>447675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104775" y="1619250"/>
        <a:ext cx="89344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47625</xdr:rowOff>
    </xdr:from>
    <xdr:to>
      <xdr:col>121</xdr:col>
      <xdr:colOff>142875</xdr:colOff>
      <xdr:row>40</xdr:row>
      <xdr:rowOff>142875</xdr:rowOff>
    </xdr:to>
    <xdr:graphicFrame>
      <xdr:nvGraphicFramePr>
        <xdr:cNvPr id="1" name="Chart 5"/>
        <xdr:cNvGraphicFramePr/>
      </xdr:nvGraphicFramePr>
      <xdr:xfrm>
        <a:off x="161925" y="2895600"/>
        <a:ext cx="14449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152400</xdr:rowOff>
    </xdr:from>
    <xdr:to>
      <xdr:col>13</xdr:col>
      <xdr:colOff>19050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590550" y="1266825"/>
        <a:ext cx="79629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0</xdr:row>
      <xdr:rowOff>133350</xdr:rowOff>
    </xdr:from>
    <xdr:to>
      <xdr:col>27</xdr:col>
      <xdr:colOff>485775</xdr:colOff>
      <xdr:row>39</xdr:row>
      <xdr:rowOff>47625</xdr:rowOff>
    </xdr:to>
    <xdr:graphicFrame>
      <xdr:nvGraphicFramePr>
        <xdr:cNvPr id="2" name="Chart 4"/>
        <xdr:cNvGraphicFramePr/>
      </xdr:nvGraphicFramePr>
      <xdr:xfrm>
        <a:off x="9401175" y="133350"/>
        <a:ext cx="8153400" cy="698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133350</xdr:rowOff>
    </xdr:from>
    <xdr:to>
      <xdr:col>13</xdr:col>
      <xdr:colOff>352425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104775" y="7019925"/>
        <a:ext cx="78771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152400</xdr:rowOff>
    </xdr:from>
    <xdr:to>
      <xdr:col>13</xdr:col>
      <xdr:colOff>238125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104775" y="3228975"/>
        <a:ext cx="6981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146</xdr:row>
      <xdr:rowOff>381000</xdr:rowOff>
    </xdr:from>
    <xdr:to>
      <xdr:col>7</xdr:col>
      <xdr:colOff>695325</xdr:colOff>
      <xdr:row>155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175075"/>
          <a:ext cx="7620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sje%202019\ERE_Raport%20Mujor_Prill_2019%20-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9"/>
      <sheetName val="ST Shitjes FSHU_Prill 2019"/>
      <sheetName val="ST Shitjes FSHU Progresive"/>
      <sheetName val="ST Shitjes FMF Prill 19"/>
      <sheetName val="Struktura Shitjes FMF_Progresiv"/>
      <sheetName val="Bilanci i Energjise"/>
      <sheetName val="Shperndarja"/>
      <sheetName val="Humbjet sipas Agjensive"/>
      <sheetName val="Prodhimi Hec-eve Shperndarje"/>
      <sheetName val="Sheet1"/>
      <sheetName val="Prodhimi BREE"/>
      <sheetName val="Prodhimi Hec-ve Trasmetim"/>
    </sheetNames>
    <sheetDataSet>
      <sheetData sheetId="1">
        <row r="13">
          <cell r="S13">
            <v>6625288.898327999</v>
          </cell>
        </row>
        <row r="30">
          <cell r="S30">
            <v>6710113.958630001</v>
          </cell>
        </row>
        <row r="49">
          <cell r="S49">
            <v>5819929.301357998</v>
          </cell>
        </row>
        <row r="68">
          <cell r="O68">
            <v>5819929.301357998</v>
          </cell>
          <cell r="S68">
            <v>5496920.219824</v>
          </cell>
        </row>
        <row r="87">
          <cell r="O87">
            <v>5496920.219824</v>
          </cell>
          <cell r="S87">
            <v>5155721.926522</v>
          </cell>
        </row>
        <row r="106">
          <cell r="S106">
            <v>0</v>
          </cell>
        </row>
        <row r="125">
          <cell r="S125">
            <v>0</v>
          </cell>
        </row>
        <row r="144">
          <cell r="S144">
            <v>0</v>
          </cell>
        </row>
        <row r="163">
          <cell r="S163">
            <v>0</v>
          </cell>
        </row>
        <row r="182">
          <cell r="S182">
            <v>0</v>
          </cell>
        </row>
        <row r="201">
          <cell r="S201">
            <v>0</v>
          </cell>
        </row>
        <row r="220">
          <cell r="S220">
            <v>0</v>
          </cell>
        </row>
      </sheetData>
      <sheetData sheetId="6">
        <row r="7">
          <cell r="D7">
            <v>2451.958</v>
          </cell>
          <cell r="E7">
            <v>2076.3357</v>
          </cell>
          <cell r="F7">
            <v>3032.9896</v>
          </cell>
          <cell r="G7">
            <v>2986.6712</v>
          </cell>
        </row>
        <row r="14">
          <cell r="D14">
            <v>2541.6</v>
          </cell>
          <cell r="E14">
            <v>2525.05</v>
          </cell>
          <cell r="F14">
            <v>2836.02</v>
          </cell>
          <cell r="G14">
            <v>3019.66</v>
          </cell>
        </row>
        <row r="15">
          <cell r="D15">
            <v>46259.188142</v>
          </cell>
          <cell r="E15">
            <v>61343.8702</v>
          </cell>
          <cell r="F15">
            <v>64759.784656</v>
          </cell>
          <cell r="G15">
            <v>79237.3340430001</v>
          </cell>
        </row>
        <row r="16">
          <cell r="D16">
            <v>1311.1</v>
          </cell>
          <cell r="E16">
            <v>1086.05</v>
          </cell>
          <cell r="F16">
            <v>1879.71</v>
          </cell>
          <cell r="G16">
            <v>1762.25</v>
          </cell>
        </row>
        <row r="21">
          <cell r="D21">
            <v>12757.827425069758</v>
          </cell>
          <cell r="E21">
            <v>10231.534643690102</v>
          </cell>
          <cell r="F21">
            <v>9637.876603920013</v>
          </cell>
          <cell r="G21">
            <v>9851.652539170114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0.01733841623382104</v>
          </cell>
          <cell r="E22">
            <v>0.017430435637320853</v>
          </cell>
          <cell r="F22">
            <v>0.017231074087560413</v>
          </cell>
          <cell r="G22">
            <v>0.019684209986831607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P22">
            <v>0.0178286366099376</v>
          </cell>
        </row>
        <row r="26">
          <cell r="D26">
            <v>130054.03179830957</v>
          </cell>
          <cell r="E26">
            <v>78533.26960999762</v>
          </cell>
          <cell r="F26">
            <v>82659.05960747384</v>
          </cell>
          <cell r="G26">
            <v>58954.49086977626</v>
          </cell>
        </row>
        <row r="27">
          <cell r="D27">
            <v>0.17733977099995404</v>
          </cell>
          <cell r="E27">
            <v>0.1342641511335714</v>
          </cell>
          <cell r="F27">
            <v>0.14858768996051885</v>
          </cell>
          <cell r="G27">
            <v>0.11850187873863048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P27">
            <v>0.14763491062492876</v>
          </cell>
        </row>
        <row r="28">
          <cell r="D28">
            <v>71704.5022196906</v>
          </cell>
          <cell r="E28">
            <v>46996.82545800229</v>
          </cell>
          <cell r="F28">
            <v>49550.14847452624</v>
          </cell>
          <cell r="G28">
            <v>37455.08726922367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0.09777520794607852</v>
          </cell>
          <cell r="E29">
            <v>0.08034797108826865</v>
          </cell>
          <cell r="F29">
            <v>0.0890712056729578</v>
          </cell>
          <cell r="G29">
            <v>0.07528685506803039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P29">
            <v>0.08672014914347037</v>
          </cell>
        </row>
      </sheetData>
      <sheetData sheetId="7">
        <row r="11">
          <cell r="D11">
            <v>33720.219941</v>
          </cell>
          <cell r="E11">
            <v>56462.04081000001</v>
          </cell>
          <cell r="F11">
            <v>63292.60494599999</v>
          </cell>
          <cell r="G11">
            <v>78510.21574199997</v>
          </cell>
        </row>
        <row r="12">
          <cell r="D12">
            <v>17097.549210999998</v>
          </cell>
          <cell r="E12">
            <v>19599.784123999998</v>
          </cell>
          <cell r="F12">
            <v>10362.741726999999</v>
          </cell>
          <cell r="G12">
            <v>7796.213629</v>
          </cell>
        </row>
        <row r="13">
          <cell r="D13">
            <v>388660</v>
          </cell>
          <cell r="E13">
            <v>173040</v>
          </cell>
          <cell r="F13">
            <v>259417</v>
          </cell>
          <cell r="G13">
            <v>236480</v>
          </cell>
        </row>
        <row r="14">
          <cell r="D14">
            <v>243771.11713906995</v>
          </cell>
          <cell r="E14">
            <v>270859.34924969</v>
          </cell>
          <cell r="F14">
            <v>153750.3059649201</v>
          </cell>
          <cell r="G14">
            <v>90692.6911461702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view="pageBreakPreview" zoomScale="60" zoomScalePageLayoutView="0" workbookViewId="0" topLeftCell="A1">
      <selection activeCell="V39" sqref="V39"/>
    </sheetView>
  </sheetViews>
  <sheetFormatPr defaultColWidth="9.140625" defaultRowHeight="15"/>
  <cols>
    <col min="1" max="1" width="53.00390625" style="6" bestFit="1" customWidth="1"/>
    <col min="2" max="2" width="11.8515625" style="6" bestFit="1" customWidth="1"/>
    <col min="3" max="3" width="8.140625" style="6" bestFit="1" customWidth="1"/>
    <col min="4" max="4" width="7.57421875" style="6" bestFit="1" customWidth="1"/>
    <col min="5" max="6" width="11.8515625" style="6" bestFit="1" customWidth="1"/>
    <col min="7" max="8" width="6.421875" style="6" bestFit="1" customWidth="1"/>
    <col min="9" max="9" width="7.57421875" style="6" bestFit="1" customWidth="1"/>
    <col min="10" max="11" width="8.28125" style="6" customWidth="1"/>
    <col min="12" max="12" width="7.57421875" style="6" bestFit="1" customWidth="1"/>
    <col min="13" max="13" width="2.8515625" style="6" customWidth="1"/>
    <col min="14" max="14" width="21.7109375" style="6" customWidth="1"/>
    <col min="15" max="15" width="9.140625" style="6" customWidth="1"/>
    <col min="16" max="16" width="11.140625" style="6" bestFit="1" customWidth="1"/>
    <col min="17" max="16384" width="9.140625" style="6" customWidth="1"/>
  </cols>
  <sheetData>
    <row r="1" spans="1:14" ht="17.25" customHeight="1" thickBot="1">
      <c r="A1" s="1156" t="s">
        <v>944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8"/>
    </row>
    <row r="2" spans="1:14" ht="51.75" thickBot="1">
      <c r="A2" s="237"/>
      <c r="B2" s="598" t="s">
        <v>182</v>
      </c>
      <c r="C2" s="217" t="s">
        <v>557</v>
      </c>
      <c r="D2" s="599" t="s">
        <v>186</v>
      </c>
      <c r="E2" s="600" t="s">
        <v>266</v>
      </c>
      <c r="F2" s="600" t="s">
        <v>267</v>
      </c>
      <c r="G2" s="219" t="s">
        <v>945</v>
      </c>
      <c r="H2" s="600" t="s">
        <v>175</v>
      </c>
      <c r="I2" s="219" t="s">
        <v>274</v>
      </c>
      <c r="J2" s="600" t="s">
        <v>130</v>
      </c>
      <c r="K2" s="219" t="s">
        <v>188</v>
      </c>
      <c r="L2" s="219" t="s">
        <v>668</v>
      </c>
      <c r="M2" s="149"/>
      <c r="N2" s="234" t="s">
        <v>187</v>
      </c>
    </row>
    <row r="3" spans="1:16" ht="16.5" thickBot="1">
      <c r="A3" s="494" t="s">
        <v>819</v>
      </c>
      <c r="B3" s="641">
        <v>783348</v>
      </c>
      <c r="C3" s="1159">
        <v>1057597</v>
      </c>
      <c r="D3" s="643">
        <v>10922.330000000002</v>
      </c>
      <c r="E3" s="642">
        <v>251600</v>
      </c>
      <c r="F3" s="645">
        <v>231985</v>
      </c>
      <c r="G3" s="643">
        <v>6039.11</v>
      </c>
      <c r="H3" s="644">
        <v>54856.288690999994</v>
      </c>
      <c r="I3" s="646">
        <v>70360.910334</v>
      </c>
      <c r="J3" s="647">
        <v>103665.48662061</v>
      </c>
      <c r="K3" s="646">
        <v>33554.617858000005</v>
      </c>
      <c r="L3" s="648">
        <v>53977.502778999995</v>
      </c>
      <c r="M3" s="149"/>
      <c r="N3" s="240">
        <f>B3+D3+E3+F3+G3+H3+I3+J3+K3+L3</f>
        <v>1600309.24628261</v>
      </c>
      <c r="P3" s="651"/>
    </row>
    <row r="4" spans="1:14" ht="12.75">
      <c r="A4" s="506" t="s">
        <v>818</v>
      </c>
      <c r="B4" s="1141">
        <f>B10-B3</f>
        <v>-24274.53650014964</v>
      </c>
      <c r="C4" s="1160"/>
      <c r="D4" s="134"/>
      <c r="E4" s="135"/>
      <c r="F4" s="135"/>
      <c r="G4" s="42"/>
      <c r="H4" s="134"/>
      <c r="I4" s="42"/>
      <c r="J4" s="649"/>
      <c r="K4" s="134"/>
      <c r="L4" s="42"/>
      <c r="M4" s="149"/>
      <c r="N4" s="136"/>
    </row>
    <row r="5" spans="1:14" ht="16.5" customHeight="1">
      <c r="A5" s="506" t="s">
        <v>823</v>
      </c>
      <c r="B5" s="1141"/>
      <c r="C5" s="1160"/>
      <c r="D5" s="134"/>
      <c r="E5" s="135"/>
      <c r="F5" s="135"/>
      <c r="G5" s="42"/>
      <c r="H5" s="134"/>
      <c r="I5" s="42"/>
      <c r="J5" s="649"/>
      <c r="K5" s="134"/>
      <c r="L5" s="42"/>
      <c r="M5" s="149"/>
      <c r="N5" s="136"/>
    </row>
    <row r="6" spans="1:14" ht="12" customHeight="1">
      <c r="A6" s="506" t="s">
        <v>268</v>
      </c>
      <c r="B6" s="1141"/>
      <c r="C6" s="1160"/>
      <c r="D6" s="134"/>
      <c r="E6" s="134"/>
      <c r="F6" s="134"/>
      <c r="G6" s="134"/>
      <c r="H6" s="134"/>
      <c r="I6" s="134"/>
      <c r="J6" s="649"/>
      <c r="K6" s="134"/>
      <c r="L6" s="134"/>
      <c r="M6" s="137"/>
      <c r="N6" s="220"/>
    </row>
    <row r="7" spans="1:14" ht="12" customHeight="1">
      <c r="A7" s="506" t="s">
        <v>822</v>
      </c>
      <c r="B7" s="1141"/>
      <c r="C7" s="1160"/>
      <c r="D7" s="134"/>
      <c r="E7" s="138"/>
      <c r="F7" s="138"/>
      <c r="G7" s="138"/>
      <c r="H7" s="138"/>
      <c r="I7" s="138"/>
      <c r="J7" s="138"/>
      <c r="K7" s="138"/>
      <c r="L7" s="138"/>
      <c r="M7" s="137"/>
      <c r="N7" s="220"/>
    </row>
    <row r="8" spans="1:14" ht="12" customHeight="1">
      <c r="A8" s="507" t="s">
        <v>556</v>
      </c>
      <c r="B8" s="1141"/>
      <c r="C8" s="1160"/>
      <c r="D8" s="134"/>
      <c r="E8" s="138"/>
      <c r="F8" s="138"/>
      <c r="G8" s="138"/>
      <c r="H8" s="138"/>
      <c r="I8" s="138"/>
      <c r="J8" s="138"/>
      <c r="K8" s="138"/>
      <c r="L8" s="138"/>
      <c r="M8" s="137"/>
      <c r="N8" s="220"/>
    </row>
    <row r="9" spans="1:14" ht="12" customHeight="1" thickBot="1">
      <c r="A9" s="507" t="s">
        <v>821</v>
      </c>
      <c r="B9" s="1141"/>
      <c r="C9" s="1160"/>
      <c r="D9" s="134"/>
      <c r="E9" s="138"/>
      <c r="F9" s="138"/>
      <c r="G9" s="138"/>
      <c r="H9" s="138"/>
      <c r="I9" s="138"/>
      <c r="J9" s="138"/>
      <c r="K9" s="138"/>
      <c r="L9" s="138"/>
      <c r="M9" s="137"/>
      <c r="N9" s="220"/>
    </row>
    <row r="10" spans="1:14" ht="15.75" thickBot="1">
      <c r="A10" s="237" t="s">
        <v>820</v>
      </c>
      <c r="B10" s="650">
        <v>759073.4634998504</v>
      </c>
      <c r="C10" s="221">
        <f aca="true" t="shared" si="0" ref="C10:H10">C3</f>
        <v>1057597</v>
      </c>
      <c r="D10" s="221">
        <f t="shared" si="0"/>
        <v>10922.330000000002</v>
      </c>
      <c r="E10" s="221">
        <f t="shared" si="0"/>
        <v>251600</v>
      </c>
      <c r="F10" s="221">
        <f t="shared" si="0"/>
        <v>231985</v>
      </c>
      <c r="G10" s="221">
        <f t="shared" si="0"/>
        <v>6039.11</v>
      </c>
      <c r="H10" s="221">
        <f t="shared" si="0"/>
        <v>54856.288690999994</v>
      </c>
      <c r="I10" s="134"/>
      <c r="J10" s="134"/>
      <c r="K10" s="134"/>
      <c r="L10" s="134"/>
      <c r="M10" s="149"/>
      <c r="N10" s="220"/>
    </row>
    <row r="11" spans="1:16" ht="12" customHeight="1" thickBot="1">
      <c r="A11" s="238"/>
      <c r="B11" s="139"/>
      <c r="C11" s="140"/>
      <c r="D11" s="141"/>
      <c r="E11" s="141"/>
      <c r="F11" s="141"/>
      <c r="G11" s="141"/>
      <c r="H11" s="142"/>
      <c r="I11" s="222">
        <f>I3</f>
        <v>70360.910334</v>
      </c>
      <c r="J11" s="223">
        <f>J3</f>
        <v>103665.48662061</v>
      </c>
      <c r="K11" s="224">
        <f>K3</f>
        <v>33554.617858000005</v>
      </c>
      <c r="L11" s="224">
        <f>L3</f>
        <v>53977.502778999995</v>
      </c>
      <c r="M11" s="149"/>
      <c r="N11" s="220"/>
      <c r="P11" s="25"/>
    </row>
    <row r="12" spans="1:14" ht="12" customHeight="1" thickBot="1">
      <c r="A12" s="238"/>
      <c r="B12" s="143"/>
      <c r="C12" s="144"/>
      <c r="D12" s="145"/>
      <c r="E12" s="145"/>
      <c r="F12" s="145"/>
      <c r="G12" s="145"/>
      <c r="H12" s="146"/>
      <c r="I12" s="134"/>
      <c r="J12" s="134"/>
      <c r="K12" s="134"/>
      <c r="L12" s="42"/>
      <c r="M12" s="149"/>
      <c r="N12" s="220"/>
    </row>
    <row r="13" spans="1:14" ht="13.5" thickBot="1">
      <c r="A13" s="238"/>
      <c r="B13" s="1161">
        <f>B10+C10+D10+E10+F10+G10+H10</f>
        <v>2372073.1921908506</v>
      </c>
      <c r="C13" s="1162"/>
      <c r="D13" s="1162"/>
      <c r="E13" s="1162"/>
      <c r="F13" s="1162"/>
      <c r="G13" s="1162"/>
      <c r="H13" s="1162"/>
      <c r="I13" s="300">
        <v>10548</v>
      </c>
      <c r="J13" s="1166" t="s">
        <v>948</v>
      </c>
      <c r="K13" s="1167"/>
      <c r="L13" s="1167"/>
      <c r="M13" s="149"/>
      <c r="N13" s="220"/>
    </row>
    <row r="14" spans="1:14" ht="13.5" thickBot="1">
      <c r="A14" s="238"/>
      <c r="B14" s="1161">
        <f>B13+I13</f>
        <v>2382621.1921908506</v>
      </c>
      <c r="C14" s="1162"/>
      <c r="D14" s="1162"/>
      <c r="E14" s="1162"/>
      <c r="F14" s="1162"/>
      <c r="G14" s="1162"/>
      <c r="H14" s="1162"/>
      <c r="I14" s="1168"/>
      <c r="J14" s="134"/>
      <c r="K14" s="134"/>
      <c r="L14" s="134"/>
      <c r="M14" s="149"/>
      <c r="N14" s="220"/>
    </row>
    <row r="15" spans="1:14" ht="12" customHeight="1" thickBot="1">
      <c r="A15" s="239"/>
      <c r="B15" s="134">
        <f>B14-B16</f>
        <v>-0.8078091493807733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33"/>
      <c r="N15" s="1138" t="s">
        <v>947</v>
      </c>
    </row>
    <row r="16" spans="1:14" ht="12" customHeight="1" thickBot="1">
      <c r="A16" s="239"/>
      <c r="B16" s="1169">
        <f>E21+B19</f>
        <v>2382622</v>
      </c>
      <c r="C16" s="1170"/>
      <c r="D16" s="1170"/>
      <c r="E16" s="1170"/>
      <c r="F16" s="1170"/>
      <c r="G16" s="1170"/>
      <c r="H16" s="1170"/>
      <c r="I16" s="1171"/>
      <c r="J16" s="134"/>
      <c r="K16" s="134"/>
      <c r="L16" s="134"/>
      <c r="M16" s="149"/>
      <c r="N16" s="1139"/>
    </row>
    <row r="17" spans="1:14" ht="12" customHeight="1">
      <c r="A17" s="239"/>
      <c r="B17" s="235"/>
      <c r="C17" s="235"/>
      <c r="D17" s="235"/>
      <c r="E17" s="235"/>
      <c r="F17" s="235"/>
      <c r="G17" s="235"/>
      <c r="H17" s="235"/>
      <c r="I17" s="148"/>
      <c r="J17" s="134"/>
      <c r="K17" s="134"/>
      <c r="L17" s="134"/>
      <c r="M17" s="149"/>
      <c r="N17" s="1139"/>
    </row>
    <row r="18" spans="1:20" ht="12" customHeight="1" thickBot="1">
      <c r="A18" s="239"/>
      <c r="B18" s="235"/>
      <c r="C18" s="235"/>
      <c r="D18" s="235"/>
      <c r="E18" s="235"/>
      <c r="F18" s="235"/>
      <c r="G18" s="235"/>
      <c r="H18" s="235"/>
      <c r="I18" s="148"/>
      <c r="J18" s="134"/>
      <c r="K18" s="134"/>
      <c r="L18" s="134"/>
      <c r="M18" s="149"/>
      <c r="N18" s="1140"/>
      <c r="T18" s="6" t="s">
        <v>871</v>
      </c>
    </row>
    <row r="19" spans="1:17" ht="13.5" thickBot="1">
      <c r="A19" s="298" t="s">
        <v>949</v>
      </c>
      <c r="B19" s="299">
        <v>10548</v>
      </c>
      <c r="C19" s="660"/>
      <c r="D19" s="660"/>
      <c r="E19" s="661"/>
      <c r="F19" s="235"/>
      <c r="G19" s="235"/>
      <c r="H19" s="235"/>
      <c r="I19" s="148"/>
      <c r="J19" s="134"/>
      <c r="K19" s="134"/>
      <c r="L19" s="134"/>
      <c r="M19" s="149"/>
      <c r="N19" s="659">
        <v>1105993.048</v>
      </c>
      <c r="Q19" s="25"/>
    </row>
    <row r="20" spans="1:14" ht="12" customHeight="1">
      <c r="A20" s="139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49"/>
      <c r="N20" s="220"/>
    </row>
    <row r="21" spans="1:15" ht="12" customHeight="1">
      <c r="A21" s="247" t="s">
        <v>733</v>
      </c>
      <c r="B21" s="317">
        <v>1039998</v>
      </c>
      <c r="C21" s="1141">
        <f>B21+B22+B23</f>
        <v>1773687</v>
      </c>
      <c r="D21" s="218"/>
      <c r="E21" s="1163">
        <f>C21+C24</f>
        <v>2372074</v>
      </c>
      <c r="F21" s="134"/>
      <c r="G21" s="134"/>
      <c r="H21" s="134"/>
      <c r="I21" s="134"/>
      <c r="J21" s="149"/>
      <c r="K21" s="149"/>
      <c r="L21" s="149"/>
      <c r="M21" s="149"/>
      <c r="N21" s="220"/>
      <c r="O21" s="25"/>
    </row>
    <row r="22" spans="1:14" ht="12" customHeight="1">
      <c r="A22" s="247" t="s">
        <v>734</v>
      </c>
      <c r="B22" s="226">
        <v>723051</v>
      </c>
      <c r="C22" s="1141"/>
      <c r="D22" s="248"/>
      <c r="E22" s="1164"/>
      <c r="F22" s="227"/>
      <c r="G22" s="227"/>
      <c r="H22" s="227"/>
      <c r="I22" s="227"/>
      <c r="J22" s="149"/>
      <c r="K22" s="149"/>
      <c r="L22" s="149"/>
      <c r="M22" s="149"/>
      <c r="N22" s="220"/>
    </row>
    <row r="23" spans="1:16" ht="12" customHeight="1">
      <c r="A23" s="247" t="s">
        <v>735</v>
      </c>
      <c r="B23" s="317">
        <v>10638</v>
      </c>
      <c r="C23" s="1141"/>
      <c r="D23" s="248"/>
      <c r="E23" s="1164"/>
      <c r="F23" s="227"/>
      <c r="G23" s="227"/>
      <c r="H23" s="227"/>
      <c r="I23" s="227"/>
      <c r="J23" s="149"/>
      <c r="K23" s="149"/>
      <c r="L23" s="149"/>
      <c r="M23" s="149"/>
      <c r="N23" s="220"/>
      <c r="O23" s="25"/>
      <c r="P23" s="25"/>
    </row>
    <row r="24" spans="1:14" ht="12" customHeight="1">
      <c r="A24" s="247" t="s">
        <v>131</v>
      </c>
      <c r="B24" s="318">
        <v>42479</v>
      </c>
      <c r="C24" s="1142">
        <f>B24+B25+B26</f>
        <v>598387</v>
      </c>
      <c r="D24" s="249"/>
      <c r="E24" s="1164"/>
      <c r="F24" s="227"/>
      <c r="G24" s="227"/>
      <c r="H24" s="134"/>
      <c r="I24" s="227"/>
      <c r="J24" s="133"/>
      <c r="K24" s="133"/>
      <c r="L24" s="133"/>
      <c r="M24" s="149"/>
      <c r="N24" s="225"/>
    </row>
    <row r="25" spans="1:16" ht="12" customHeight="1">
      <c r="A25" s="247" t="s">
        <v>132</v>
      </c>
      <c r="B25" s="319">
        <v>350201</v>
      </c>
      <c r="C25" s="1142"/>
      <c r="D25" s="249"/>
      <c r="E25" s="1164"/>
      <c r="F25" s="227"/>
      <c r="G25" s="227"/>
      <c r="H25" s="134"/>
      <c r="I25" s="227"/>
      <c r="J25" s="149"/>
      <c r="K25" s="149"/>
      <c r="L25" s="149"/>
      <c r="M25" s="149"/>
      <c r="N25" s="220"/>
      <c r="P25" s="25"/>
    </row>
    <row r="26" spans="1:14" ht="15" customHeight="1">
      <c r="A26" s="247" t="s">
        <v>133</v>
      </c>
      <c r="B26" s="318">
        <v>205707</v>
      </c>
      <c r="C26" s="1142"/>
      <c r="D26" s="250"/>
      <c r="E26" s="1165"/>
      <c r="F26" s="227"/>
      <c r="G26" s="227"/>
      <c r="H26" s="227"/>
      <c r="I26" s="227"/>
      <c r="J26" s="133"/>
      <c r="K26" s="133"/>
      <c r="L26" s="133"/>
      <c r="M26" s="149"/>
      <c r="N26" s="220"/>
    </row>
    <row r="27" spans="1:14" ht="15" customHeight="1">
      <c r="A27" s="236"/>
      <c r="B27" s="229"/>
      <c r="C27" s="229"/>
      <c r="D27" s="42"/>
      <c r="E27" s="227"/>
      <c r="F27" s="227"/>
      <c r="G27" s="227"/>
      <c r="H27" s="227"/>
      <c r="I27" s="227"/>
      <c r="J27" s="133"/>
      <c r="K27" s="133"/>
      <c r="L27" s="133"/>
      <c r="M27" s="149"/>
      <c r="N27" s="220"/>
    </row>
    <row r="28" spans="1:14" ht="13.5" thickBot="1">
      <c r="A28" s="22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220"/>
    </row>
    <row r="29" spans="1:15" ht="12.75" customHeight="1">
      <c r="A29" s="1148" t="s">
        <v>773</v>
      </c>
      <c r="B29" s="1149"/>
      <c r="C29" s="1149"/>
      <c r="D29" s="1149"/>
      <c r="E29" s="245">
        <v>2372074</v>
      </c>
      <c r="F29" s="229"/>
      <c r="G29" s="229"/>
      <c r="H29" s="229"/>
      <c r="I29" s="229"/>
      <c r="J29" s="149"/>
      <c r="K29" s="149"/>
      <c r="L29" s="149"/>
      <c r="M29" s="149"/>
      <c r="N29" s="1138" t="s">
        <v>183</v>
      </c>
      <c r="O29" s="25"/>
    </row>
    <row r="30" spans="1:14" ht="12.75" customHeight="1">
      <c r="A30" s="1150" t="s">
        <v>184</v>
      </c>
      <c r="B30" s="1151"/>
      <c r="C30" s="1151"/>
      <c r="D30" s="1151"/>
      <c r="E30" s="150">
        <v>272702</v>
      </c>
      <c r="F30" s="229"/>
      <c r="G30" s="229"/>
      <c r="H30" s="229"/>
      <c r="I30" s="229"/>
      <c r="J30" s="149"/>
      <c r="K30" s="149"/>
      <c r="L30" s="149"/>
      <c r="M30" s="149"/>
      <c r="N30" s="1139"/>
    </row>
    <row r="31" spans="1:14" ht="11.25" customHeight="1">
      <c r="A31" s="1152" t="s">
        <v>762</v>
      </c>
      <c r="B31" s="1153"/>
      <c r="C31" s="1153"/>
      <c r="D31" s="1154"/>
      <c r="E31" s="658">
        <v>720</v>
      </c>
      <c r="F31" s="229"/>
      <c r="G31" s="229"/>
      <c r="H31" s="229"/>
      <c r="I31" s="229"/>
      <c r="J31" s="149"/>
      <c r="K31" s="149"/>
      <c r="L31" s="149"/>
      <c r="M31" s="149"/>
      <c r="N31" s="1139"/>
    </row>
    <row r="32" spans="1:14" ht="13.5" customHeight="1">
      <c r="A32" s="1150" t="s">
        <v>185</v>
      </c>
      <c r="B32" s="1151"/>
      <c r="C32" s="1151"/>
      <c r="D32" s="1151"/>
      <c r="E32" s="150">
        <v>50259</v>
      </c>
      <c r="F32" s="229"/>
      <c r="G32" s="229"/>
      <c r="H32" s="229"/>
      <c r="I32" s="229"/>
      <c r="J32" s="149"/>
      <c r="K32" s="149"/>
      <c r="L32" s="149"/>
      <c r="M32" s="149"/>
      <c r="N32" s="1139"/>
    </row>
    <row r="33" spans="1:14" ht="14.25" customHeight="1" thickBot="1">
      <c r="A33" s="1155" t="s">
        <v>732</v>
      </c>
      <c r="B33" s="1153"/>
      <c r="C33" s="1153"/>
      <c r="D33" s="1154"/>
      <c r="E33" s="269">
        <v>10548</v>
      </c>
      <c r="F33" s="229"/>
      <c r="G33" s="229"/>
      <c r="H33" s="229"/>
      <c r="I33" s="229"/>
      <c r="J33" s="149"/>
      <c r="K33" s="149"/>
      <c r="L33" s="149"/>
      <c r="M33" s="149"/>
      <c r="N33" s="1140"/>
    </row>
    <row r="34" spans="1:14" ht="14.25" customHeight="1" thickBot="1">
      <c r="A34" s="1146" t="s">
        <v>558</v>
      </c>
      <c r="B34" s="1147"/>
      <c r="C34" s="1147"/>
      <c r="D34" s="1147"/>
      <c r="E34" s="230">
        <f>SUM(E29:E33)</f>
        <v>2706303</v>
      </c>
      <c r="F34" s="231"/>
      <c r="G34" s="231"/>
      <c r="H34" s="231"/>
      <c r="I34" s="231"/>
      <c r="J34" s="232"/>
      <c r="K34" s="232"/>
      <c r="L34" s="232"/>
      <c r="M34" s="232"/>
      <c r="N34" s="241">
        <f>E34</f>
        <v>2706303</v>
      </c>
    </row>
    <row r="35" ht="14.25" customHeight="1"/>
    <row r="36" spans="9:14" ht="15" customHeight="1">
      <c r="I36" s="233"/>
      <c r="J36" s="233"/>
      <c r="K36" s="233"/>
      <c r="L36" s="1143" t="s">
        <v>721</v>
      </c>
      <c r="M36" s="1144"/>
      <c r="N36" s="1145"/>
    </row>
    <row r="37" spans="2:5" ht="12.75">
      <c r="B37" s="25"/>
      <c r="C37" s="25"/>
      <c r="E37" s="25"/>
    </row>
    <row r="38" ht="14.25">
      <c r="B38" s="652"/>
    </row>
    <row r="39" ht="12.75">
      <c r="B39" s="653"/>
    </row>
  </sheetData>
  <sheetProtection/>
  <mergeCells count="19">
    <mergeCell ref="A1:N1"/>
    <mergeCell ref="C3:C9"/>
    <mergeCell ref="B13:H13"/>
    <mergeCell ref="E21:E26"/>
    <mergeCell ref="N15:N18"/>
    <mergeCell ref="J13:L13"/>
    <mergeCell ref="B14:I14"/>
    <mergeCell ref="B16:I16"/>
    <mergeCell ref="B4:B9"/>
    <mergeCell ref="N29:N33"/>
    <mergeCell ref="C21:C23"/>
    <mergeCell ref="C24:C26"/>
    <mergeCell ref="L36:N36"/>
    <mergeCell ref="A34:D34"/>
    <mergeCell ref="A29:D29"/>
    <mergeCell ref="A30:D30"/>
    <mergeCell ref="A31:D31"/>
    <mergeCell ref="A32:D32"/>
    <mergeCell ref="A33:D33"/>
  </mergeCells>
  <printOptions/>
  <pageMargins left="0.25" right="0.25" top="0.75" bottom="0.75" header="0.3" footer="0.3"/>
  <pageSetup fitToHeight="1" fitToWidth="1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6"/>
  <sheetViews>
    <sheetView view="pageBreakPreview" zoomScale="60" zoomScalePageLayoutView="0" workbookViewId="0" topLeftCell="A6">
      <selection activeCell="AA37" sqref="AA37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2" width="8.7109375" style="1" bestFit="1" customWidth="1"/>
    <col min="13" max="15" width="3.28125" style="1" bestFit="1" customWidth="1"/>
    <col min="16" max="16" width="3.28125" style="1" customWidth="1"/>
    <col min="17" max="109" width="3.28125" style="1" bestFit="1" customWidth="1"/>
    <col min="110" max="110" width="2.8515625" style="1" customWidth="1"/>
    <col min="111" max="16384" width="9.140625" style="1" customWidth="1"/>
  </cols>
  <sheetData>
    <row r="1" spans="1:12" ht="15.75">
      <c r="A1" s="1371" t="s">
        <v>994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</row>
    <row r="2" spans="1:12" ht="27" customHeight="1">
      <c r="A2" s="880"/>
      <c r="B2" s="242">
        <v>2009</v>
      </c>
      <c r="C2" s="242">
        <v>2010</v>
      </c>
      <c r="D2" s="242">
        <v>2011</v>
      </c>
      <c r="E2" s="242">
        <v>2012</v>
      </c>
      <c r="F2" s="242">
        <v>2013</v>
      </c>
      <c r="G2" s="242">
        <v>2014</v>
      </c>
      <c r="H2" s="242">
        <v>2015</v>
      </c>
      <c r="I2" s="242">
        <v>2016</v>
      </c>
      <c r="J2" s="242">
        <v>2017</v>
      </c>
      <c r="K2" s="311">
        <v>2018</v>
      </c>
      <c r="L2" s="923" t="s">
        <v>995</v>
      </c>
    </row>
    <row r="3" spans="1:12" ht="12.75">
      <c r="A3" s="243" t="s">
        <v>715</v>
      </c>
      <c r="B3" s="244">
        <v>178738</v>
      </c>
      <c r="C3" s="244">
        <v>163546</v>
      </c>
      <c r="D3" s="244">
        <v>170937.218917336</v>
      </c>
      <c r="E3" s="244">
        <v>161830.6504243079</v>
      </c>
      <c r="F3" s="244">
        <v>201683.95056576282</v>
      </c>
      <c r="G3" s="244">
        <v>193208</v>
      </c>
      <c r="H3" s="244">
        <v>162725</v>
      </c>
      <c r="I3" s="244">
        <v>155629</v>
      </c>
      <c r="J3" s="244">
        <v>141707</v>
      </c>
      <c r="K3" s="312">
        <v>125973.71581125213</v>
      </c>
      <c r="L3" s="924">
        <v>42478.89121184999</v>
      </c>
    </row>
    <row r="4" spans="1:12" ht="12.75">
      <c r="A4" s="243" t="s">
        <v>716</v>
      </c>
      <c r="B4" s="244">
        <v>1015450</v>
      </c>
      <c r="C4" s="244">
        <v>968534.8354</v>
      </c>
      <c r="D4" s="244">
        <v>814825.715869299</v>
      </c>
      <c r="E4" s="244">
        <v>879616.3655881869</v>
      </c>
      <c r="F4" s="244">
        <v>884359.9722043211</v>
      </c>
      <c r="G4" s="244">
        <v>908416</v>
      </c>
      <c r="H4" s="244">
        <v>1203793</v>
      </c>
      <c r="I4" s="244">
        <v>1190872</v>
      </c>
      <c r="J4" s="244">
        <v>1106007</v>
      </c>
      <c r="K4" s="312">
        <v>944586.5000611993</v>
      </c>
      <c r="L4" s="924">
        <v>350200.8518855573</v>
      </c>
    </row>
    <row r="5" spans="1:12" ht="12.75">
      <c r="A5" s="243" t="s">
        <v>717</v>
      </c>
      <c r="B5" s="244">
        <v>1194188</v>
      </c>
      <c r="C5" s="244">
        <v>1132080.8354</v>
      </c>
      <c r="D5" s="244">
        <v>985762.9347866349</v>
      </c>
      <c r="E5" s="244">
        <v>1041447.0160124949</v>
      </c>
      <c r="F5" s="244">
        <v>1086043.922770084</v>
      </c>
      <c r="G5" s="244">
        <v>1101624</v>
      </c>
      <c r="H5" s="244">
        <v>1366518</v>
      </c>
      <c r="I5" s="244">
        <v>1346501</v>
      </c>
      <c r="J5" s="244">
        <f>SUM(J3:J4)</f>
        <v>1247714</v>
      </c>
      <c r="K5" s="312">
        <f>K3+K4</f>
        <v>1070560.2158724514</v>
      </c>
      <c r="L5" s="924">
        <v>392679.7430974073</v>
      </c>
    </row>
    <row r="6" spans="1:12" ht="12.75">
      <c r="A6" s="243" t="s">
        <v>718</v>
      </c>
      <c r="B6" s="244">
        <v>922954</v>
      </c>
      <c r="C6" s="244">
        <v>778815.1646</v>
      </c>
      <c r="D6" s="244">
        <v>1020431.9766085205</v>
      </c>
      <c r="E6" s="244">
        <v>2039226.9999999998</v>
      </c>
      <c r="F6" s="244">
        <v>2110574.537267826</v>
      </c>
      <c r="G6" s="244">
        <v>1520312</v>
      </c>
      <c r="H6" s="244">
        <v>668900</v>
      </c>
      <c r="I6" s="244">
        <v>447952</v>
      </c>
      <c r="J6" s="244">
        <v>468802</v>
      </c>
      <c r="K6" s="312">
        <v>467942.86864713556</v>
      </c>
      <c r="L6" s="924">
        <v>205706.5634214428</v>
      </c>
    </row>
    <row r="7" spans="1:12" ht="12.75">
      <c r="A7" s="243" t="s">
        <v>719</v>
      </c>
      <c r="B7" s="244">
        <v>2117142</v>
      </c>
      <c r="C7" s="244">
        <v>1910896</v>
      </c>
      <c r="D7" s="244">
        <v>2006194.9113951556</v>
      </c>
      <c r="E7" s="244">
        <v>3080674.0160124954</v>
      </c>
      <c r="F7" s="244">
        <v>3196618.4600379104</v>
      </c>
      <c r="G7" s="244">
        <v>2621936</v>
      </c>
      <c r="H7" s="244">
        <v>2035418</v>
      </c>
      <c r="I7" s="244">
        <v>1794453</v>
      </c>
      <c r="J7" s="244">
        <f>J5+J6</f>
        <v>1716516</v>
      </c>
      <c r="K7" s="312">
        <f>K5+K6</f>
        <v>1538503.084519587</v>
      </c>
      <c r="L7" s="924">
        <v>598386.3065188501</v>
      </c>
    </row>
    <row r="47" spans="1:12" ht="12.75">
      <c r="A47" s="1373"/>
      <c r="B47" s="1374"/>
      <c r="C47" s="1374"/>
      <c r="D47" s="1374"/>
      <c r="E47" s="1374"/>
      <c r="F47" s="1374"/>
      <c r="G47" s="1374"/>
      <c r="H47" s="1374"/>
      <c r="I47" s="1374"/>
      <c r="J47" s="1374"/>
      <c r="K47" s="1374"/>
      <c r="L47" s="1374"/>
    </row>
    <row r="51" ht="12.75">
      <c r="K51" s="49"/>
    </row>
    <row r="56" spans="91:98" ht="12.75">
      <c r="CM56" s="301"/>
      <c r="CN56" s="216"/>
      <c r="CO56" s="216"/>
      <c r="CP56" s="216"/>
      <c r="CQ56" s="216"/>
      <c r="CR56" s="216"/>
      <c r="CS56" s="216"/>
      <c r="CT56" s="216"/>
    </row>
  </sheetData>
  <sheetProtection/>
  <mergeCells count="2">
    <mergeCell ref="A1:L1"/>
    <mergeCell ref="A47:L47"/>
  </mergeCells>
  <printOptions/>
  <pageMargins left="0.25" right="0.25" top="0.75" bottom="0.75" header="0.3" footer="0.3"/>
  <pageSetup fitToHeight="1" fitToWidth="1" orientation="landscape" scale="84" r:id="rId2"/>
  <colBreaks count="1" manualBreakCount="1">
    <brk id="33" max="67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view="pageBreakPreview" zoomScale="60" zoomScalePageLayoutView="0" workbookViewId="0" topLeftCell="A69">
      <selection activeCell="Q110" sqref="Q110"/>
    </sheetView>
  </sheetViews>
  <sheetFormatPr defaultColWidth="9.140625" defaultRowHeight="15"/>
  <cols>
    <col min="1" max="1" width="9.140625" style="1" customWidth="1"/>
    <col min="2" max="2" width="14.421875" style="1" bestFit="1" customWidth="1"/>
    <col min="3" max="3" width="33.28125" style="1" bestFit="1" customWidth="1"/>
    <col min="4" max="4" width="17.7109375" style="1" bestFit="1" customWidth="1"/>
    <col min="5" max="5" width="25.421875" style="1" bestFit="1" customWidth="1"/>
    <col min="6" max="6" width="24.00390625" style="1" bestFit="1" customWidth="1"/>
    <col min="7" max="7" width="17.28125" style="1" bestFit="1" customWidth="1"/>
    <col min="8" max="8" width="26.8515625" style="1" bestFit="1" customWidth="1"/>
    <col min="9" max="9" width="29.421875" style="1" bestFit="1" customWidth="1"/>
    <col min="10" max="10" width="23.00390625" style="1" bestFit="1" customWidth="1"/>
    <col min="11" max="16384" width="9.140625" style="1" customWidth="1"/>
  </cols>
  <sheetData>
    <row r="1" spans="1:14" ht="30" customHeight="1" thickBot="1">
      <c r="A1" s="153"/>
      <c r="B1" s="1384" t="s">
        <v>0</v>
      </c>
      <c r="C1" s="1385"/>
      <c r="D1" s="1385"/>
      <c r="E1" s="1385"/>
      <c r="F1" s="1385"/>
      <c r="G1" s="1385"/>
      <c r="H1" s="1385"/>
      <c r="I1" s="1385"/>
      <c r="J1" s="1386"/>
      <c r="K1" s="153"/>
      <c r="L1" s="153"/>
      <c r="M1" s="153"/>
      <c r="N1" s="153"/>
    </row>
    <row r="2" spans="2:12" ht="41.25" customHeight="1">
      <c r="B2" s="1382" t="s">
        <v>257</v>
      </c>
      <c r="C2" s="65" t="s">
        <v>1</v>
      </c>
      <c r="D2" s="65" t="s">
        <v>2</v>
      </c>
      <c r="E2" s="1375" t="s">
        <v>3</v>
      </c>
      <c r="F2" s="1375" t="s">
        <v>4</v>
      </c>
      <c r="G2" s="1375" t="s">
        <v>5</v>
      </c>
      <c r="H2" s="1375" t="s">
        <v>6</v>
      </c>
      <c r="I2" s="1375" t="s">
        <v>7</v>
      </c>
      <c r="J2" s="1380" t="s">
        <v>8</v>
      </c>
      <c r="K2" s="151"/>
      <c r="L2" s="151"/>
    </row>
    <row r="3" spans="2:10" ht="21" customHeight="1" thickBot="1">
      <c r="B3" s="1383"/>
      <c r="C3" s="66">
        <v>71374446.72644092</v>
      </c>
      <c r="D3" s="67"/>
      <c r="E3" s="1376"/>
      <c r="F3" s="1376"/>
      <c r="G3" s="1376"/>
      <c r="H3" s="1376"/>
      <c r="I3" s="1376"/>
      <c r="J3" s="1381"/>
    </row>
    <row r="4" spans="2:10" ht="13.5" thickBot="1">
      <c r="B4" s="68" t="s">
        <v>9</v>
      </c>
      <c r="C4" s="69" t="e">
        <f>C3-#REF!</f>
        <v>#REF!</v>
      </c>
      <c r="D4" s="70">
        <v>2</v>
      </c>
      <c r="E4" s="70">
        <v>5</v>
      </c>
      <c r="F4" s="70">
        <v>7</v>
      </c>
      <c r="G4" s="70" t="s">
        <v>10</v>
      </c>
      <c r="H4" s="70" t="s">
        <v>11</v>
      </c>
      <c r="I4" s="70" t="s">
        <v>12</v>
      </c>
      <c r="J4" s="71" t="s">
        <v>13</v>
      </c>
    </row>
    <row r="5" spans="2:10" ht="12.75">
      <c r="B5" s="72" t="s">
        <v>14</v>
      </c>
      <c r="C5" s="73">
        <f>C3+I5</f>
        <v>72385326.42758091</v>
      </c>
      <c r="D5" s="74">
        <v>4899949.283399993</v>
      </c>
      <c r="E5" s="75">
        <v>3593287.9111900013</v>
      </c>
      <c r="F5" s="75">
        <v>295781.6710699999</v>
      </c>
      <c r="G5" s="76">
        <v>3889070</v>
      </c>
      <c r="H5" s="77">
        <f aca="true" t="shared" si="0" ref="H5:H10">D5-E5</f>
        <v>1306661.3722099913</v>
      </c>
      <c r="I5" s="77">
        <f aca="true" t="shared" si="1" ref="I5:I16">D5-E5-F5-J5</f>
        <v>1010879.7011399914</v>
      </c>
      <c r="J5" s="78">
        <v>0</v>
      </c>
    </row>
    <row r="6" spans="2:10" ht="12.75">
      <c r="B6" s="79" t="s">
        <v>15</v>
      </c>
      <c r="C6" s="80">
        <f>C5+I6</f>
        <v>73231147.8173578</v>
      </c>
      <c r="D6" s="81">
        <v>4623940.7858499875</v>
      </c>
      <c r="E6" s="81">
        <v>1224858.2124599963</v>
      </c>
      <c r="F6" s="82">
        <v>2553261.1836131075</v>
      </c>
      <c r="G6" s="77">
        <f aca="true" t="shared" si="2" ref="G6:G16">E6+F6</f>
        <v>3778119.396073104</v>
      </c>
      <c r="H6" s="77">
        <f t="shared" si="0"/>
        <v>3399082.573389991</v>
      </c>
      <c r="I6" s="77">
        <f t="shared" si="1"/>
        <v>845821.3897768836</v>
      </c>
      <c r="J6" s="78">
        <v>0</v>
      </c>
    </row>
    <row r="7" spans="2:10" ht="12.75">
      <c r="B7" s="79" t="s">
        <v>16</v>
      </c>
      <c r="C7" s="80">
        <f>C6+I7</f>
        <v>73905561.61443263</v>
      </c>
      <c r="D7" s="81">
        <v>4645564.20399284</v>
      </c>
      <c r="E7" s="81">
        <v>3226835.580515001</v>
      </c>
      <c r="F7" s="81">
        <v>744314.8264030004</v>
      </c>
      <c r="G7" s="77">
        <f t="shared" si="2"/>
        <v>3971150.4069180014</v>
      </c>
      <c r="H7" s="77">
        <f t="shared" si="0"/>
        <v>1418728.623477839</v>
      </c>
      <c r="I7" s="77">
        <f t="shared" si="1"/>
        <v>674413.7970748385</v>
      </c>
      <c r="J7" s="78">
        <v>0</v>
      </c>
    </row>
    <row r="8" spans="2:10" ht="12.75">
      <c r="B8" s="79" t="s">
        <v>17</v>
      </c>
      <c r="C8" s="80">
        <f aca="true" t="shared" si="3" ref="C8:C16">C7+I8</f>
        <v>70676445.61443263</v>
      </c>
      <c r="D8" s="83">
        <v>4538921</v>
      </c>
      <c r="E8" s="83">
        <v>3291530</v>
      </c>
      <c r="F8" s="83">
        <v>680634</v>
      </c>
      <c r="G8" s="77">
        <f t="shared" si="2"/>
        <v>3972164</v>
      </c>
      <c r="H8" s="77">
        <f t="shared" si="0"/>
        <v>1247391</v>
      </c>
      <c r="I8" s="77">
        <f t="shared" si="1"/>
        <v>-3229116</v>
      </c>
      <c r="J8" s="78">
        <v>3795873</v>
      </c>
    </row>
    <row r="9" spans="2:10" ht="12.75">
      <c r="B9" s="79" t="s">
        <v>18</v>
      </c>
      <c r="C9" s="80">
        <f t="shared" si="3"/>
        <v>71544529.61443263</v>
      </c>
      <c r="D9" s="83">
        <v>4190118</v>
      </c>
      <c r="E9" s="83">
        <v>3345044</v>
      </c>
      <c r="F9" s="83">
        <v>374413</v>
      </c>
      <c r="G9" s="77">
        <f t="shared" si="2"/>
        <v>3719457</v>
      </c>
      <c r="H9" s="77">
        <f t="shared" si="0"/>
        <v>845074</v>
      </c>
      <c r="I9" s="77">
        <f t="shared" si="1"/>
        <v>868084</v>
      </c>
      <c r="J9" s="84">
        <v>-397423</v>
      </c>
    </row>
    <row r="10" spans="2:10" ht="12.75">
      <c r="B10" s="79" t="s">
        <v>19</v>
      </c>
      <c r="C10" s="80">
        <f t="shared" si="3"/>
        <v>72209336.61443263</v>
      </c>
      <c r="D10" s="83">
        <v>4025464</v>
      </c>
      <c r="E10" s="83">
        <v>3065523</v>
      </c>
      <c r="F10" s="83">
        <v>295134</v>
      </c>
      <c r="G10" s="77">
        <f t="shared" si="2"/>
        <v>3360657</v>
      </c>
      <c r="H10" s="77">
        <f t="shared" si="0"/>
        <v>959941</v>
      </c>
      <c r="I10" s="77">
        <f t="shared" si="1"/>
        <v>664807</v>
      </c>
      <c r="J10" s="78"/>
    </row>
    <row r="11" spans="2:10" ht="12.75">
      <c r="B11" s="79" t="s">
        <v>20</v>
      </c>
      <c r="C11" s="80">
        <f t="shared" si="3"/>
        <v>72816892.62516618</v>
      </c>
      <c r="D11" s="85">
        <v>4097546.5829663128</v>
      </c>
      <c r="E11" s="86">
        <v>3184902.351940602</v>
      </c>
      <c r="F11" s="85">
        <v>305088.22029216774</v>
      </c>
      <c r="G11" s="77">
        <f t="shared" si="2"/>
        <v>3489990.57223277</v>
      </c>
      <c r="H11" s="77">
        <f aca="true" t="shared" si="4" ref="H11:H16">D11-E11</f>
        <v>912644.2310257107</v>
      </c>
      <c r="I11" s="77">
        <f t="shared" si="1"/>
        <v>607556.010733543</v>
      </c>
      <c r="J11" s="78"/>
    </row>
    <row r="12" spans="2:10" ht="12.75">
      <c r="B12" s="79" t="s">
        <v>21</v>
      </c>
      <c r="C12" s="80">
        <f t="shared" si="3"/>
        <v>73694774.11627498</v>
      </c>
      <c r="D12" s="81">
        <v>4299884.94734</v>
      </c>
      <c r="E12" s="81">
        <v>3115140.6067506</v>
      </c>
      <c r="F12" s="81">
        <v>311466.849480601</v>
      </c>
      <c r="G12" s="77">
        <f t="shared" si="2"/>
        <v>3426607.456231201</v>
      </c>
      <c r="H12" s="77">
        <f t="shared" si="4"/>
        <v>1184744.3405894004</v>
      </c>
      <c r="I12" s="77">
        <f t="shared" si="1"/>
        <v>877881.4911087994</v>
      </c>
      <c r="J12" s="41">
        <v>-4604</v>
      </c>
    </row>
    <row r="13" spans="2:10" ht="12.75">
      <c r="B13" s="79" t="s">
        <v>22</v>
      </c>
      <c r="C13" s="80">
        <f t="shared" si="3"/>
        <v>72527144.56636499</v>
      </c>
      <c r="D13" s="81">
        <v>4065705.3119900078</v>
      </c>
      <c r="E13" s="81">
        <v>3343187.7485698983</v>
      </c>
      <c r="F13" s="81">
        <v>1069912.1133301007</v>
      </c>
      <c r="G13" s="77">
        <f t="shared" si="2"/>
        <v>4413099.861899999</v>
      </c>
      <c r="H13" s="77">
        <f t="shared" si="4"/>
        <v>722517.5634201095</v>
      </c>
      <c r="I13" s="77">
        <f t="shared" si="1"/>
        <v>-1167629.5499099912</v>
      </c>
      <c r="J13" s="78">
        <v>820235</v>
      </c>
    </row>
    <row r="14" spans="2:10" ht="12.75">
      <c r="B14" s="87" t="s">
        <v>23</v>
      </c>
      <c r="C14" s="80">
        <f t="shared" si="3"/>
        <v>72630239.56636499</v>
      </c>
      <c r="D14" s="88">
        <v>4280796</v>
      </c>
      <c r="E14" s="83">
        <v>3647110</v>
      </c>
      <c r="F14" s="83">
        <v>457224</v>
      </c>
      <c r="G14" s="77">
        <f t="shared" si="2"/>
        <v>4104334</v>
      </c>
      <c r="H14" s="77">
        <f t="shared" si="4"/>
        <v>633686</v>
      </c>
      <c r="I14" s="77">
        <f t="shared" si="1"/>
        <v>103095</v>
      </c>
      <c r="J14" s="78">
        <v>73367</v>
      </c>
    </row>
    <row r="15" spans="2:10" ht="12.75">
      <c r="B15" s="79" t="s">
        <v>24</v>
      </c>
      <c r="C15" s="80">
        <f t="shared" si="3"/>
        <v>72771143.56636499</v>
      </c>
      <c r="D15" s="89">
        <v>4504528</v>
      </c>
      <c r="E15" s="90">
        <v>3459192</v>
      </c>
      <c r="F15" s="89">
        <v>904432</v>
      </c>
      <c r="G15" s="77">
        <f t="shared" si="2"/>
        <v>4363624</v>
      </c>
      <c r="H15" s="77">
        <f t="shared" si="4"/>
        <v>1045336</v>
      </c>
      <c r="I15" s="77">
        <f t="shared" si="1"/>
        <v>140904</v>
      </c>
      <c r="J15" s="78"/>
    </row>
    <row r="16" spans="2:10" ht="12.75">
      <c r="B16" s="79" t="s">
        <v>25</v>
      </c>
      <c r="C16" s="80">
        <f t="shared" si="3"/>
        <v>71406046.56636499</v>
      </c>
      <c r="D16" s="77">
        <v>4985556</v>
      </c>
      <c r="E16" s="77">
        <v>4273473</v>
      </c>
      <c r="F16" s="77">
        <v>2077180</v>
      </c>
      <c r="G16" s="77">
        <f t="shared" si="2"/>
        <v>6350653</v>
      </c>
      <c r="H16" s="77">
        <f t="shared" si="4"/>
        <v>712083</v>
      </c>
      <c r="I16" s="77">
        <f t="shared" si="1"/>
        <v>-1365097</v>
      </c>
      <c r="J16" s="78"/>
    </row>
    <row r="17" spans="2:10" ht="13.5" thickBot="1">
      <c r="B17" s="91" t="s">
        <v>26</v>
      </c>
      <c r="C17" s="92"/>
      <c r="D17" s="93">
        <f>SUM(D5:D16)</f>
        <v>53157974.11553914</v>
      </c>
      <c r="E17" s="93">
        <f>SUM(E5:E16)</f>
        <v>38770084.4114261</v>
      </c>
      <c r="F17" s="93">
        <f>SUM(F5:F16)</f>
        <v>10068841.864188977</v>
      </c>
      <c r="G17" s="94">
        <f>SUM(G5:G16)</f>
        <v>48838926.693355076</v>
      </c>
      <c r="H17" s="94">
        <f>SUM(H5:H16)</f>
        <v>14387889.704113042</v>
      </c>
      <c r="I17" s="94"/>
      <c r="J17" s="95">
        <f>SUM(J5:J16)</f>
        <v>4287448</v>
      </c>
    </row>
    <row r="18" ht="13.5" thickBot="1">
      <c r="J18" s="49"/>
    </row>
    <row r="19" spans="2:10" ht="13.5" thickBot="1">
      <c r="B19" s="1377" t="s">
        <v>126</v>
      </c>
      <c r="C19" s="1378"/>
      <c r="D19" s="1378"/>
      <c r="E19" s="1378"/>
      <c r="F19" s="1378"/>
      <c r="G19" s="1378"/>
      <c r="H19" s="1378"/>
      <c r="I19" s="1378"/>
      <c r="J19" s="1379"/>
    </row>
    <row r="20" spans="2:10" ht="25.5">
      <c r="B20" s="1382" t="s">
        <v>256</v>
      </c>
      <c r="C20" s="65" t="s">
        <v>178</v>
      </c>
      <c r="D20" s="65" t="s">
        <v>127</v>
      </c>
      <c r="E20" s="1375" t="s">
        <v>128</v>
      </c>
      <c r="F20" s="1375" t="s">
        <v>129</v>
      </c>
      <c r="G20" s="1375" t="s">
        <v>5</v>
      </c>
      <c r="H20" s="1375" t="s">
        <v>134</v>
      </c>
      <c r="I20" s="1375" t="s">
        <v>179</v>
      </c>
      <c r="J20" s="1380" t="s">
        <v>180</v>
      </c>
    </row>
    <row r="21" spans="2:10" ht="25.5" customHeight="1" thickBot="1">
      <c r="B21" s="1383"/>
      <c r="C21" s="66"/>
      <c r="D21" s="67"/>
      <c r="E21" s="1376"/>
      <c r="F21" s="1376"/>
      <c r="G21" s="1376"/>
      <c r="H21" s="1376"/>
      <c r="I21" s="1376"/>
      <c r="J21" s="1381"/>
    </row>
    <row r="22" spans="2:10" ht="13.5" thickBot="1">
      <c r="B22" s="68"/>
      <c r="C22" s="69">
        <v>71406046.56636499</v>
      </c>
      <c r="D22" s="70">
        <v>2</v>
      </c>
      <c r="E22" s="70">
        <v>5</v>
      </c>
      <c r="F22" s="70">
        <v>7</v>
      </c>
      <c r="G22" s="70" t="s">
        <v>10</v>
      </c>
      <c r="H22" s="70" t="s">
        <v>11</v>
      </c>
      <c r="I22" s="70" t="s">
        <v>12</v>
      </c>
      <c r="J22" s="71" t="s">
        <v>13</v>
      </c>
    </row>
    <row r="23" spans="2:10" ht="12.75">
      <c r="B23" s="72" t="s">
        <v>14</v>
      </c>
      <c r="C23" s="73">
        <f aca="true" t="shared" si="5" ref="C23:C34">C22+I23</f>
        <v>71336668.66702488</v>
      </c>
      <c r="D23" s="74">
        <v>5549210.592729999</v>
      </c>
      <c r="E23" s="83">
        <v>58385.00092999999</v>
      </c>
      <c r="F23" s="75">
        <v>5560203.491140099</v>
      </c>
      <c r="G23" s="77">
        <f aca="true" t="shared" si="6" ref="G23:G34">E23+F23</f>
        <v>5618588.492070099</v>
      </c>
      <c r="H23" s="77">
        <f aca="true" t="shared" si="7" ref="H23:H34">D23-E23</f>
        <v>5490825.591799999</v>
      </c>
      <c r="I23" s="77">
        <f aca="true" t="shared" si="8" ref="I23:I34">D23-E23-F23-J23</f>
        <v>-69377.89934010059</v>
      </c>
      <c r="J23" s="78">
        <v>0</v>
      </c>
    </row>
    <row r="24" spans="2:10" ht="12.75">
      <c r="B24" s="79" t="s">
        <v>15</v>
      </c>
      <c r="C24" s="80">
        <f t="shared" si="5"/>
        <v>70243443.93716477</v>
      </c>
      <c r="D24" s="81">
        <v>5593063.936949987</v>
      </c>
      <c r="E24" s="83">
        <v>4241483.669489999</v>
      </c>
      <c r="F24" s="82">
        <v>2444804.9973201016</v>
      </c>
      <c r="G24" s="77">
        <f t="shared" si="6"/>
        <v>6686288.666810101</v>
      </c>
      <c r="H24" s="77">
        <f t="shared" si="7"/>
        <v>1351580.2674599877</v>
      </c>
      <c r="I24" s="77">
        <f t="shared" si="8"/>
        <v>-1093224.729860114</v>
      </c>
      <c r="J24" s="78">
        <v>0</v>
      </c>
    </row>
    <row r="25" spans="2:11" ht="12.75">
      <c r="B25" s="79" t="s">
        <v>16</v>
      </c>
      <c r="C25" s="80">
        <f t="shared" si="5"/>
        <v>70034144.42388457</v>
      </c>
      <c r="D25" s="81">
        <v>5588150.455479998</v>
      </c>
      <c r="E25" s="83">
        <v>4663802.309450102</v>
      </c>
      <c r="F25" s="81">
        <v>1133647.6593100978</v>
      </c>
      <c r="G25" s="77">
        <f t="shared" si="6"/>
        <v>5797449.9687602</v>
      </c>
      <c r="H25" s="77">
        <f t="shared" si="7"/>
        <v>924348.1460298961</v>
      </c>
      <c r="I25" s="77">
        <f t="shared" si="8"/>
        <v>-209299.5132802017</v>
      </c>
      <c r="J25" s="78">
        <v>0</v>
      </c>
      <c r="K25" s="96"/>
    </row>
    <row r="26" spans="2:11" ht="12.75">
      <c r="B26" s="79" t="s">
        <v>17</v>
      </c>
      <c r="C26" s="80">
        <f t="shared" si="5"/>
        <v>68812915.82928456</v>
      </c>
      <c r="D26" s="83">
        <v>4953074.227019997</v>
      </c>
      <c r="E26" s="83">
        <v>4470297.973289901</v>
      </c>
      <c r="F26" s="83">
        <v>366899.848330101</v>
      </c>
      <c r="G26" s="77">
        <f t="shared" si="6"/>
        <v>4837197.821620002</v>
      </c>
      <c r="H26" s="77">
        <f t="shared" si="7"/>
        <v>482776.2537300959</v>
      </c>
      <c r="I26" s="77">
        <f t="shared" si="8"/>
        <v>-1221228.594600005</v>
      </c>
      <c r="J26" s="78">
        <v>1337105</v>
      </c>
      <c r="K26" s="96"/>
    </row>
    <row r="27" spans="2:11" ht="12.75">
      <c r="B27" s="79" t="s">
        <v>18</v>
      </c>
      <c r="C27" s="80">
        <f t="shared" si="5"/>
        <v>66868972.40563457</v>
      </c>
      <c r="D27" s="83">
        <v>4521836.78847</v>
      </c>
      <c r="E27" s="83">
        <v>4234873.353169899</v>
      </c>
      <c r="F27" s="83">
        <v>504755.85895010084</v>
      </c>
      <c r="G27" s="77">
        <f t="shared" si="6"/>
        <v>4739629.21212</v>
      </c>
      <c r="H27" s="77">
        <f t="shared" si="7"/>
        <v>286963.4353001006</v>
      </c>
      <c r="I27" s="77">
        <f t="shared" si="8"/>
        <v>-1943943.4236500002</v>
      </c>
      <c r="J27" s="78">
        <v>1726151</v>
      </c>
      <c r="K27" s="96"/>
    </row>
    <row r="28" spans="2:11" ht="12.75">
      <c r="B28" s="79" t="s">
        <v>19</v>
      </c>
      <c r="C28" s="80">
        <f t="shared" si="5"/>
        <v>67098219.211287014</v>
      </c>
      <c r="D28" s="83">
        <v>4691929.96283</v>
      </c>
      <c r="E28" s="83">
        <v>4081633.1676949523</v>
      </c>
      <c r="F28" s="83">
        <v>309419.98948260024</v>
      </c>
      <c r="G28" s="77">
        <f t="shared" si="6"/>
        <v>4391053.157177553</v>
      </c>
      <c r="H28" s="77">
        <f t="shared" si="7"/>
        <v>610296.7951350473</v>
      </c>
      <c r="I28" s="77">
        <f t="shared" si="8"/>
        <v>229246.80565244704</v>
      </c>
      <c r="J28" s="78">
        <v>71630</v>
      </c>
      <c r="K28" s="96"/>
    </row>
    <row r="29" spans="2:10" ht="12.75">
      <c r="B29" s="79" t="s">
        <v>20</v>
      </c>
      <c r="C29" s="80">
        <f t="shared" si="5"/>
        <v>67547042.87710693</v>
      </c>
      <c r="D29" s="85">
        <v>5258699.637480013</v>
      </c>
      <c r="E29" s="83">
        <v>4246166.758959901</v>
      </c>
      <c r="F29" s="85">
        <v>372576.2127001975</v>
      </c>
      <c r="G29" s="77">
        <f t="shared" si="6"/>
        <v>4618742.971660098</v>
      </c>
      <c r="H29" s="77">
        <f t="shared" si="7"/>
        <v>1012532.8785201125</v>
      </c>
      <c r="I29" s="77">
        <f t="shared" si="8"/>
        <v>448823.665819915</v>
      </c>
      <c r="J29" s="78">
        <v>191133</v>
      </c>
    </row>
    <row r="30" spans="2:10" ht="12.75">
      <c r="B30" s="79" t="s">
        <v>21</v>
      </c>
      <c r="C30" s="80">
        <f t="shared" si="5"/>
        <v>67611751.38323694</v>
      </c>
      <c r="D30" s="81">
        <v>5241968.412349999</v>
      </c>
      <c r="E30" s="83">
        <v>4481963.964329995</v>
      </c>
      <c r="F30" s="81">
        <v>354382.9418900013</v>
      </c>
      <c r="G30" s="77">
        <f t="shared" si="6"/>
        <v>4836346.9062199965</v>
      </c>
      <c r="H30" s="77">
        <f t="shared" si="7"/>
        <v>760004.4480200037</v>
      </c>
      <c r="I30" s="77">
        <f t="shared" si="8"/>
        <v>64708.50613000244</v>
      </c>
      <c r="J30" s="78">
        <v>340913</v>
      </c>
    </row>
    <row r="31" spans="2:10" ht="12.75">
      <c r="B31" s="79" t="s">
        <v>22</v>
      </c>
      <c r="C31" s="80">
        <f t="shared" si="5"/>
        <v>67453477.77553694</v>
      </c>
      <c r="D31" s="81">
        <v>4835021.7628799975</v>
      </c>
      <c r="E31" s="83">
        <v>4700033.113959808</v>
      </c>
      <c r="F31" s="81">
        <v>293262.2566201985</v>
      </c>
      <c r="G31" s="77">
        <f t="shared" si="6"/>
        <v>4993295.370580006</v>
      </c>
      <c r="H31" s="77">
        <f t="shared" si="7"/>
        <v>134988.6489201896</v>
      </c>
      <c r="I31" s="77">
        <f t="shared" si="8"/>
        <v>-158273.6077000089</v>
      </c>
      <c r="J31" s="78">
        <v>0</v>
      </c>
    </row>
    <row r="32" spans="2:10" ht="12.75">
      <c r="B32" s="87" t="s">
        <v>23</v>
      </c>
      <c r="C32" s="80">
        <f t="shared" si="5"/>
        <v>67286789.26889685</v>
      </c>
      <c r="D32" s="88">
        <v>4683923.810600005</v>
      </c>
      <c r="E32" s="83">
        <v>4541794.301029898</v>
      </c>
      <c r="F32" s="83">
        <v>308818.0162102021</v>
      </c>
      <c r="G32" s="77">
        <f t="shared" si="6"/>
        <v>4850612.3172401</v>
      </c>
      <c r="H32" s="77">
        <f t="shared" si="7"/>
        <v>142129.50957010686</v>
      </c>
      <c r="I32" s="77">
        <f t="shared" si="8"/>
        <v>-166688.50664009526</v>
      </c>
      <c r="J32" s="78">
        <v>0</v>
      </c>
    </row>
    <row r="33" spans="2:10" ht="12.75">
      <c r="B33" s="79" t="s">
        <v>24</v>
      </c>
      <c r="C33" s="80">
        <f t="shared" si="5"/>
        <v>67959634.13763686</v>
      </c>
      <c r="D33" s="89">
        <v>4991543.020860001</v>
      </c>
      <c r="E33" s="83">
        <v>4020207.853789896</v>
      </c>
      <c r="F33" s="89">
        <v>298490.29833010025</v>
      </c>
      <c r="G33" s="77">
        <f t="shared" si="6"/>
        <v>4318698.152119996</v>
      </c>
      <c r="H33" s="77">
        <f t="shared" si="7"/>
        <v>971335.1670701057</v>
      </c>
      <c r="I33" s="77">
        <f t="shared" si="8"/>
        <v>672844.8687400054</v>
      </c>
      <c r="J33" s="78">
        <v>0</v>
      </c>
    </row>
    <row r="34" spans="2:10" ht="12.75">
      <c r="B34" s="79" t="s">
        <v>25</v>
      </c>
      <c r="C34" s="80">
        <f t="shared" si="5"/>
        <v>68803188.81433684</v>
      </c>
      <c r="D34" s="77">
        <v>5872242.521609992</v>
      </c>
      <c r="E34" s="83">
        <v>4750947.74767001</v>
      </c>
      <c r="F34" s="77">
        <v>277740.0972399991</v>
      </c>
      <c r="G34" s="77">
        <f t="shared" si="6"/>
        <v>5028687.844910009</v>
      </c>
      <c r="H34" s="77">
        <f t="shared" si="7"/>
        <v>1121294.773939982</v>
      </c>
      <c r="I34" s="77">
        <f t="shared" si="8"/>
        <v>843554.676699983</v>
      </c>
      <c r="J34" s="78">
        <v>0</v>
      </c>
    </row>
    <row r="35" spans="2:10" ht="13.5" thickBot="1">
      <c r="B35" s="91" t="s">
        <v>26</v>
      </c>
      <c r="C35" s="92"/>
      <c r="D35" s="93">
        <f>SUM(D23:D34)</f>
        <v>61780665.12925999</v>
      </c>
      <c r="E35" s="93">
        <f>SUM(E23:E34)</f>
        <v>48491589.21376436</v>
      </c>
      <c r="F35" s="93">
        <f>SUM(F23:F34)</f>
        <v>12225001.6675238</v>
      </c>
      <c r="G35" s="94">
        <f>SUM(G23:G34)</f>
        <v>60716590.88128817</v>
      </c>
      <c r="H35" s="94">
        <f>SUM(H23:H34)</f>
        <v>13289075.915495627</v>
      </c>
      <c r="I35" s="94"/>
      <c r="J35" s="97">
        <f>SUM(J23:J34)</f>
        <v>3666932</v>
      </c>
    </row>
    <row r="36" ht="13.5" thickBot="1"/>
    <row r="37" spans="2:10" ht="13.5" thickBot="1">
      <c r="B37" s="1377" t="s">
        <v>246</v>
      </c>
      <c r="C37" s="1378"/>
      <c r="D37" s="1378"/>
      <c r="E37" s="1378"/>
      <c r="F37" s="1378"/>
      <c r="G37" s="1378"/>
      <c r="H37" s="1378"/>
      <c r="I37" s="1378"/>
      <c r="J37" s="1379"/>
    </row>
    <row r="38" spans="2:10" ht="25.5">
      <c r="B38" s="1382" t="s">
        <v>232</v>
      </c>
      <c r="C38" s="65" t="s">
        <v>247</v>
      </c>
      <c r="D38" s="65" t="s">
        <v>248</v>
      </c>
      <c r="E38" s="1375" t="s">
        <v>249</v>
      </c>
      <c r="F38" s="1375" t="s">
        <v>250</v>
      </c>
      <c r="G38" s="1375" t="s">
        <v>5</v>
      </c>
      <c r="H38" s="1375" t="s">
        <v>251</v>
      </c>
      <c r="I38" s="1375" t="s">
        <v>255</v>
      </c>
      <c r="J38" s="1380" t="s">
        <v>180</v>
      </c>
    </row>
    <row r="39" spans="2:10" ht="22.5" customHeight="1" thickBot="1">
      <c r="B39" s="1383"/>
      <c r="C39" s="66"/>
      <c r="D39" s="67"/>
      <c r="E39" s="1376"/>
      <c r="F39" s="1376"/>
      <c r="G39" s="1376"/>
      <c r="H39" s="1376"/>
      <c r="I39" s="1376"/>
      <c r="J39" s="1381"/>
    </row>
    <row r="40" spans="2:10" ht="12.75">
      <c r="B40" s="98"/>
      <c r="C40" s="99">
        <v>68803188.81433684</v>
      </c>
      <c r="D40" s="70">
        <v>2</v>
      </c>
      <c r="E40" s="70">
        <v>5</v>
      </c>
      <c r="F40" s="70">
        <v>7</v>
      </c>
      <c r="G40" s="70" t="s">
        <v>10</v>
      </c>
      <c r="H40" s="70" t="s">
        <v>11</v>
      </c>
      <c r="I40" s="70"/>
      <c r="J40" s="100" t="s">
        <v>254</v>
      </c>
    </row>
    <row r="41" spans="2:10" ht="12.75">
      <c r="B41" s="101" t="s">
        <v>14</v>
      </c>
      <c r="C41" s="102">
        <v>69383531.72499685</v>
      </c>
      <c r="D41" s="103">
        <v>5987971.312970001</v>
      </c>
      <c r="E41" s="103">
        <v>11009.646589899998</v>
      </c>
      <c r="F41" s="103">
        <v>5396618.755720091</v>
      </c>
      <c r="G41" s="7">
        <v>5407628.402309991</v>
      </c>
      <c r="H41" s="7">
        <v>5976961.666380101</v>
      </c>
      <c r="I41" s="7">
        <v>580342.9106600098</v>
      </c>
      <c r="J41" s="20">
        <v>0</v>
      </c>
    </row>
    <row r="42" spans="2:10" ht="12.75">
      <c r="B42" s="101" t="s">
        <v>15</v>
      </c>
      <c r="C42" s="8">
        <v>69618270.72022682</v>
      </c>
      <c r="D42" s="104">
        <v>5445503.357909981</v>
      </c>
      <c r="E42" s="104">
        <v>3744679.5188201</v>
      </c>
      <c r="F42" s="104">
        <v>1455075.1972700043</v>
      </c>
      <c r="G42" s="7">
        <v>5199754.716090105</v>
      </c>
      <c r="H42" s="7">
        <v>1700823.8390898812</v>
      </c>
      <c r="I42" s="105">
        <v>234738.9952299744</v>
      </c>
      <c r="J42" s="20">
        <v>0</v>
      </c>
    </row>
    <row r="43" spans="2:10" ht="12.75">
      <c r="B43" s="101" t="s">
        <v>16</v>
      </c>
      <c r="C43" s="8">
        <v>69927157.87537643</v>
      </c>
      <c r="D43" s="104">
        <v>5513517.361650001</v>
      </c>
      <c r="E43" s="104">
        <v>4673435.382739901</v>
      </c>
      <c r="F43" s="104">
        <v>531194.8237604918</v>
      </c>
      <c r="G43" s="7">
        <v>5204630.206500392</v>
      </c>
      <c r="H43" s="7">
        <v>840081.9789101006</v>
      </c>
      <c r="I43" s="7">
        <v>308887.15514960885</v>
      </c>
      <c r="J43" s="20">
        <v>0</v>
      </c>
    </row>
    <row r="44" spans="2:10" ht="12.75">
      <c r="B44" s="101" t="s">
        <v>17</v>
      </c>
      <c r="C44" s="8">
        <v>69788726.68981642</v>
      </c>
      <c r="D44" s="104">
        <v>4826976.948789991</v>
      </c>
      <c r="E44" s="104">
        <v>4641557.01726</v>
      </c>
      <c r="F44" s="104">
        <v>323851.1170900017</v>
      </c>
      <c r="G44" s="7">
        <v>4965408.134350002</v>
      </c>
      <c r="H44" s="7">
        <v>185419.93152999133</v>
      </c>
      <c r="I44" s="7">
        <v>-138431.18556001037</v>
      </c>
      <c r="J44" s="20">
        <v>0</v>
      </c>
    </row>
    <row r="45" spans="2:10" ht="12.75">
      <c r="B45" s="101" t="s">
        <v>18</v>
      </c>
      <c r="C45" s="8">
        <v>67042794.89981842</v>
      </c>
      <c r="D45" s="106">
        <v>4835732.5724</v>
      </c>
      <c r="E45" s="106">
        <v>4504255.918199999</v>
      </c>
      <c r="F45" s="106">
        <v>276918.4381799996</v>
      </c>
      <c r="G45" s="7">
        <v>4781174.356379999</v>
      </c>
      <c r="H45" s="7">
        <v>331476.6542000007</v>
      </c>
      <c r="I45" s="7">
        <v>-2745931.789997992</v>
      </c>
      <c r="J45" s="21">
        <v>2800490.006017993</v>
      </c>
    </row>
    <row r="46" spans="2:10" ht="12.75">
      <c r="B46" s="101" t="s">
        <v>19</v>
      </c>
      <c r="C46" s="8">
        <v>67501588.89502832</v>
      </c>
      <c r="D46" s="106">
        <v>4525727.568155799</v>
      </c>
      <c r="E46" s="106">
        <v>4203846.834470004</v>
      </c>
      <c r="F46" s="106">
        <v>245815.91147009935</v>
      </c>
      <c r="G46" s="7">
        <v>4449662.745940103</v>
      </c>
      <c r="H46" s="7">
        <v>321880.7336857952</v>
      </c>
      <c r="I46" s="105">
        <v>458793.9952098951</v>
      </c>
      <c r="J46" s="20">
        <v>0</v>
      </c>
    </row>
    <row r="47" spans="2:10" ht="12.75">
      <c r="B47" s="101" t="s">
        <v>20</v>
      </c>
      <c r="C47" s="8">
        <v>68121672.62983823</v>
      </c>
      <c r="D47" s="106">
        <v>5241459.140150007</v>
      </c>
      <c r="E47" s="106">
        <v>4390082.664159596</v>
      </c>
      <c r="F47" s="106">
        <v>231292.74118050374</v>
      </c>
      <c r="G47" s="7">
        <v>4621375.4053401</v>
      </c>
      <c r="H47" s="7">
        <v>851376.4759904109</v>
      </c>
      <c r="I47" s="7">
        <v>620083.7348099072</v>
      </c>
      <c r="J47" s="20">
        <v>0</v>
      </c>
    </row>
    <row r="48" spans="2:10" ht="12.75">
      <c r="B48" s="101" t="s">
        <v>21</v>
      </c>
      <c r="C48" s="8">
        <v>68364411.62983823</v>
      </c>
      <c r="D48" s="107">
        <v>5309834</v>
      </c>
      <c r="E48" s="107">
        <v>4799986</v>
      </c>
      <c r="F48" s="107">
        <v>267109</v>
      </c>
      <c r="G48" s="7">
        <v>5067095</v>
      </c>
      <c r="H48" s="7">
        <v>509848</v>
      </c>
      <c r="I48" s="7">
        <v>242739</v>
      </c>
      <c r="J48" s="20">
        <v>0</v>
      </c>
    </row>
    <row r="49" spans="2:10" ht="12.75">
      <c r="B49" s="101" t="s">
        <v>22</v>
      </c>
      <c r="C49" s="8">
        <f>C48+I49</f>
        <v>68350353.92341766</v>
      </c>
      <c r="D49" s="108">
        <v>4844483.426959999</v>
      </c>
      <c r="E49" s="108">
        <v>4650850.65815999</v>
      </c>
      <c r="F49" s="108">
        <v>207690.4752205871</v>
      </c>
      <c r="G49" s="7">
        <f>SUM(E49:F49)</f>
        <v>4858541.133380577</v>
      </c>
      <c r="H49" s="7">
        <f>D49-E49</f>
        <v>193632.76880000904</v>
      </c>
      <c r="I49" s="7">
        <f>D49-E49-F49-J49</f>
        <v>-14057.706420578063</v>
      </c>
      <c r="J49" s="20">
        <v>0</v>
      </c>
    </row>
    <row r="50" spans="2:10" ht="12.75">
      <c r="B50" s="87" t="s">
        <v>23</v>
      </c>
      <c r="C50" s="8">
        <f>C49+I50</f>
        <v>68499704.51267765</v>
      </c>
      <c r="D50" s="108">
        <v>4834628.379879996</v>
      </c>
      <c r="E50" s="108">
        <v>4480376.67261</v>
      </c>
      <c r="F50" s="108">
        <v>204901.1180099994</v>
      </c>
      <c r="G50" s="7">
        <f>SUM(E50:F50)</f>
        <v>4685277.790619999</v>
      </c>
      <c r="H50" s="7">
        <f>D50-E50</f>
        <v>354251.7072699964</v>
      </c>
      <c r="I50" s="7">
        <f>D50-E50-F50-J50</f>
        <v>149350.589259997</v>
      </c>
      <c r="J50" s="20">
        <v>0</v>
      </c>
    </row>
    <row r="51" spans="2:10" ht="12.75">
      <c r="B51" s="101" t="s">
        <v>24</v>
      </c>
      <c r="C51" s="8">
        <f>C50+I51</f>
        <v>69372495.59410754</v>
      </c>
      <c r="D51" s="108">
        <v>5236378.09954001</v>
      </c>
      <c r="E51" s="108">
        <v>4175054.1816300154</v>
      </c>
      <c r="F51" s="108">
        <v>188532.83648010343</v>
      </c>
      <c r="G51" s="7">
        <f>SUM(E51:F51)</f>
        <v>4363587.018110119</v>
      </c>
      <c r="H51" s="7">
        <f>D51-E51</f>
        <v>1061323.9179099947</v>
      </c>
      <c r="I51" s="7">
        <f>D51-E51-F51-J51</f>
        <v>872791.0814298913</v>
      </c>
      <c r="J51" s="20">
        <v>0</v>
      </c>
    </row>
    <row r="52" spans="2:10" ht="12.75">
      <c r="B52" s="101" t="s">
        <v>25</v>
      </c>
      <c r="C52" s="8">
        <f>C51+I52</f>
        <v>70720060.91074753</v>
      </c>
      <c r="D52" s="108">
        <v>6410680.965950005</v>
      </c>
      <c r="E52" s="108">
        <v>4854704.939520009</v>
      </c>
      <c r="F52" s="108">
        <v>208410.7097900007</v>
      </c>
      <c r="G52" s="7">
        <f>SUM(E52:F52)</f>
        <v>5063115.64931001</v>
      </c>
      <c r="H52" s="7">
        <f>D52-E52</f>
        <v>1555976.026429996</v>
      </c>
      <c r="I52" s="7">
        <f>D52-E52-F52-J52</f>
        <v>1347565.3166399952</v>
      </c>
      <c r="J52" s="20">
        <v>0</v>
      </c>
    </row>
    <row r="53" spans="2:10" ht="13.5" thickBot="1">
      <c r="B53" s="109" t="s">
        <v>26</v>
      </c>
      <c r="C53" s="22"/>
      <c r="D53" s="23">
        <f>SUM(D41:D52)</f>
        <v>63012893.13435579</v>
      </c>
      <c r="E53" s="23">
        <f>SUM(E41:E52)</f>
        <v>49129839.43415951</v>
      </c>
      <c r="F53" s="23">
        <f>SUM(F41:F52)</f>
        <v>9537411.124171881</v>
      </c>
      <c r="G53" s="23">
        <f>SUM(G41:G52)</f>
        <v>58667250.55833139</v>
      </c>
      <c r="H53" s="23">
        <f>SUM(H41:H52)</f>
        <v>13883053.700196275</v>
      </c>
      <c r="I53" s="23"/>
      <c r="J53" s="24">
        <f>SUM(J41:J52)</f>
        <v>2800490.006017993</v>
      </c>
    </row>
    <row r="54" ht="13.5" thickBot="1"/>
    <row r="55" spans="2:10" ht="13.5" thickBot="1">
      <c r="B55" s="1377" t="s">
        <v>536</v>
      </c>
      <c r="C55" s="1378"/>
      <c r="D55" s="1378"/>
      <c r="E55" s="1378"/>
      <c r="F55" s="1378"/>
      <c r="G55" s="1378"/>
      <c r="H55" s="1378"/>
      <c r="I55" s="1378"/>
      <c r="J55" s="1379"/>
    </row>
    <row r="56" spans="2:10" ht="25.5">
      <c r="B56" s="1382" t="s">
        <v>545</v>
      </c>
      <c r="C56" s="65" t="s">
        <v>537</v>
      </c>
      <c r="D56" s="65" t="s">
        <v>538</v>
      </c>
      <c r="E56" s="1375" t="s">
        <v>539</v>
      </c>
      <c r="F56" s="1375" t="s">
        <v>540</v>
      </c>
      <c r="G56" s="1375" t="s">
        <v>5</v>
      </c>
      <c r="H56" s="1375" t="s">
        <v>541</v>
      </c>
      <c r="I56" s="1375" t="s">
        <v>542</v>
      </c>
      <c r="J56" s="1380" t="s">
        <v>180</v>
      </c>
    </row>
    <row r="57" spans="2:10" ht="24.75" customHeight="1" thickBot="1">
      <c r="B57" s="1383"/>
      <c r="C57" s="66"/>
      <c r="D57" s="67"/>
      <c r="E57" s="1376"/>
      <c r="F57" s="1376"/>
      <c r="G57" s="1376"/>
      <c r="H57" s="1376"/>
      <c r="I57" s="1376"/>
      <c r="J57" s="1381"/>
    </row>
    <row r="58" spans="2:10" ht="12.75">
      <c r="B58" s="98"/>
      <c r="C58" s="99">
        <f>C52</f>
        <v>70720060.91074753</v>
      </c>
      <c r="D58" s="70">
        <v>2</v>
      </c>
      <c r="E58" s="70">
        <v>5</v>
      </c>
      <c r="F58" s="70">
        <v>7</v>
      </c>
      <c r="G58" s="70" t="s">
        <v>10</v>
      </c>
      <c r="H58" s="70" t="s">
        <v>11</v>
      </c>
      <c r="I58" s="70"/>
      <c r="J58" s="100"/>
    </row>
    <row r="59" spans="2:10" ht="12.75">
      <c r="B59" s="101" t="s">
        <v>14</v>
      </c>
      <c r="C59" s="102">
        <f aca="true" t="shared" si="9" ref="C59:C70">C58+I59</f>
        <v>71449570.91074753</v>
      </c>
      <c r="D59" s="103">
        <v>6192711</v>
      </c>
      <c r="E59" s="103">
        <v>2680</v>
      </c>
      <c r="F59" s="103">
        <v>5460521</v>
      </c>
      <c r="G59" s="7">
        <f>E59+F59</f>
        <v>5463201</v>
      </c>
      <c r="H59" s="7">
        <f>D59-E59</f>
        <v>6190031</v>
      </c>
      <c r="I59" s="7">
        <f>D59-E59-F59</f>
        <v>729510</v>
      </c>
      <c r="J59" s="40">
        <v>0</v>
      </c>
    </row>
    <row r="60" spans="2:10" ht="12.75">
      <c r="B60" s="101" t="s">
        <v>15</v>
      </c>
      <c r="C60" s="8">
        <f t="shared" si="9"/>
        <v>71348178.91074753</v>
      </c>
      <c r="D60" s="104">
        <v>5323527</v>
      </c>
      <c r="E60" s="104">
        <v>3823606</v>
      </c>
      <c r="F60" s="104">
        <v>1601313</v>
      </c>
      <c r="G60" s="7">
        <f aca="true" t="shared" si="10" ref="G60:G70">E60+F60</f>
        <v>5424919</v>
      </c>
      <c r="H60" s="7">
        <f aca="true" t="shared" si="11" ref="H60:H70">D60-E60</f>
        <v>1499921</v>
      </c>
      <c r="I60" s="7">
        <f aca="true" t="shared" si="12" ref="I60:I66">D60-E60-F60</f>
        <v>-101392</v>
      </c>
      <c r="J60" s="40">
        <v>0</v>
      </c>
    </row>
    <row r="61" spans="2:10" ht="12.75">
      <c r="B61" s="101" t="s">
        <v>16</v>
      </c>
      <c r="C61" s="8">
        <f t="shared" si="9"/>
        <v>70863991.91074753</v>
      </c>
      <c r="D61" s="104">
        <v>5141318</v>
      </c>
      <c r="E61" s="104">
        <v>4963971</v>
      </c>
      <c r="F61" s="104">
        <v>661534</v>
      </c>
      <c r="G61" s="7">
        <f t="shared" si="10"/>
        <v>5625505</v>
      </c>
      <c r="H61" s="7">
        <f t="shared" si="11"/>
        <v>177347</v>
      </c>
      <c r="I61" s="7">
        <f t="shared" si="12"/>
        <v>-484187</v>
      </c>
      <c r="J61" s="40">
        <v>0</v>
      </c>
    </row>
    <row r="62" spans="2:10" ht="12.75">
      <c r="B62" s="101" t="s">
        <v>17</v>
      </c>
      <c r="C62" s="8">
        <f t="shared" si="9"/>
        <v>70863941.91074753</v>
      </c>
      <c r="D62" s="104">
        <v>4857464</v>
      </c>
      <c r="E62" s="104">
        <v>4525615</v>
      </c>
      <c r="F62" s="104">
        <v>331899</v>
      </c>
      <c r="G62" s="7">
        <f t="shared" si="10"/>
        <v>4857514</v>
      </c>
      <c r="H62" s="7">
        <f t="shared" si="11"/>
        <v>331849</v>
      </c>
      <c r="I62" s="7">
        <f t="shared" si="12"/>
        <v>-50</v>
      </c>
      <c r="J62" s="40">
        <v>0</v>
      </c>
    </row>
    <row r="63" spans="2:10" ht="12.75">
      <c r="B63" s="101" t="s">
        <v>18</v>
      </c>
      <c r="C63" s="8">
        <f t="shared" si="9"/>
        <v>70398535.11593704</v>
      </c>
      <c r="D63" s="48">
        <v>4667810.036059998</v>
      </c>
      <c r="E63" s="48">
        <v>4599520.093959903</v>
      </c>
      <c r="F63" s="48">
        <v>533696.7369105835</v>
      </c>
      <c r="G63" s="7">
        <f t="shared" si="10"/>
        <v>5133216.830870487</v>
      </c>
      <c r="H63" s="7">
        <f t="shared" si="11"/>
        <v>68289.94210009463</v>
      </c>
      <c r="I63" s="7">
        <f t="shared" si="12"/>
        <v>-465406.7948104888</v>
      </c>
      <c r="J63" s="21">
        <v>0</v>
      </c>
    </row>
    <row r="64" spans="2:10" ht="12.75">
      <c r="B64" s="101" t="s">
        <v>19</v>
      </c>
      <c r="C64" s="8">
        <f t="shared" si="9"/>
        <v>70787602.88719696</v>
      </c>
      <c r="D64" s="48">
        <v>4675924.262030002</v>
      </c>
      <c r="E64" s="48">
        <v>4055719.9667598903</v>
      </c>
      <c r="F64" s="48">
        <v>231136.52401019633</v>
      </c>
      <c r="G64" s="7">
        <f t="shared" si="10"/>
        <v>4286856.490770087</v>
      </c>
      <c r="H64" s="7">
        <f t="shared" si="11"/>
        <v>620204.2952701114</v>
      </c>
      <c r="I64" s="7">
        <f t="shared" si="12"/>
        <v>389067.7712599151</v>
      </c>
      <c r="J64" s="40">
        <v>0</v>
      </c>
    </row>
    <row r="65" spans="2:10" ht="12.75">
      <c r="B65" s="101" t="s">
        <v>20</v>
      </c>
      <c r="C65" s="8">
        <f t="shared" si="9"/>
        <v>71320867.86652696</v>
      </c>
      <c r="D65" s="48">
        <v>5435008.841620002</v>
      </c>
      <c r="E65" s="48">
        <v>4599634.036219921</v>
      </c>
      <c r="F65" s="48">
        <v>302109.8260700796</v>
      </c>
      <c r="G65" s="7">
        <f t="shared" si="10"/>
        <v>4901743.862290001</v>
      </c>
      <c r="H65" s="7">
        <f t="shared" si="11"/>
        <v>835374.805400081</v>
      </c>
      <c r="I65" s="7">
        <f t="shared" si="12"/>
        <v>533264.9793300014</v>
      </c>
      <c r="J65" s="40">
        <v>0</v>
      </c>
    </row>
    <row r="66" spans="2:10" ht="12.75">
      <c r="B66" s="101" t="s">
        <v>21</v>
      </c>
      <c r="C66" s="8">
        <f t="shared" si="9"/>
        <v>71661545.7176169</v>
      </c>
      <c r="D66" s="48">
        <v>5635938.716029994</v>
      </c>
      <c r="E66" s="48">
        <v>4996202.674489994</v>
      </c>
      <c r="F66" s="48">
        <v>299058.19045006484</v>
      </c>
      <c r="G66" s="7">
        <f t="shared" si="10"/>
        <v>5295260.864940058</v>
      </c>
      <c r="H66" s="7">
        <f t="shared" si="11"/>
        <v>639736.0415400006</v>
      </c>
      <c r="I66" s="7">
        <f t="shared" si="12"/>
        <v>340677.85108993575</v>
      </c>
      <c r="J66" s="40">
        <v>0</v>
      </c>
    </row>
    <row r="67" spans="2:10" ht="12.75">
      <c r="B67" s="101" t="s">
        <v>22</v>
      </c>
      <c r="C67" s="8">
        <f t="shared" si="9"/>
        <v>71152685.70336694</v>
      </c>
      <c r="D67" s="48">
        <v>4824463.076109998</v>
      </c>
      <c r="E67" s="48">
        <v>5046488.936659977</v>
      </c>
      <c r="F67" s="48">
        <v>286834.1536999885</v>
      </c>
      <c r="G67" s="7">
        <f t="shared" si="10"/>
        <v>5333323.090359965</v>
      </c>
      <c r="H67" s="7">
        <f t="shared" si="11"/>
        <v>-222025.8605499789</v>
      </c>
      <c r="I67" s="7">
        <f>D67-E67-F67</f>
        <v>-508860.0142499674</v>
      </c>
      <c r="J67" s="40">
        <v>0</v>
      </c>
    </row>
    <row r="68" spans="2:10" ht="12.75">
      <c r="B68" s="87" t="s">
        <v>23</v>
      </c>
      <c r="C68" s="8">
        <f t="shared" si="9"/>
        <v>71047596.7485969</v>
      </c>
      <c r="D68" s="108">
        <v>4902444.562090002</v>
      </c>
      <c r="E68" s="108">
        <v>4759610.2527300045</v>
      </c>
      <c r="F68" s="108">
        <v>247923.2641300205</v>
      </c>
      <c r="G68" s="7">
        <f t="shared" si="10"/>
        <v>5007533.516860025</v>
      </c>
      <c r="H68" s="7">
        <f t="shared" si="11"/>
        <v>142834.3093599975</v>
      </c>
      <c r="I68" s="7">
        <f>D68-E68-F68</f>
        <v>-105088.954770023</v>
      </c>
      <c r="J68" s="40">
        <v>0</v>
      </c>
    </row>
    <row r="69" spans="2:10" ht="12.75">
      <c r="B69" s="101" t="s">
        <v>24</v>
      </c>
      <c r="C69" s="8">
        <f t="shared" si="9"/>
        <v>72031523.96202676</v>
      </c>
      <c r="D69" s="48">
        <v>5527305.941639997</v>
      </c>
      <c r="E69" s="108">
        <v>4313656.505710036</v>
      </c>
      <c r="F69" s="108">
        <v>229722.22250011377</v>
      </c>
      <c r="G69" s="7">
        <f t="shared" si="10"/>
        <v>4543378.728210149</v>
      </c>
      <c r="H69" s="7">
        <f t="shared" si="11"/>
        <v>1213649.4359299615</v>
      </c>
      <c r="I69" s="7">
        <f>D69-E69-F69</f>
        <v>983927.2134298477</v>
      </c>
      <c r="J69" s="40">
        <v>0</v>
      </c>
    </row>
    <row r="70" spans="2:10" ht="12.75">
      <c r="B70" s="101" t="s">
        <v>25</v>
      </c>
      <c r="C70" s="8">
        <f t="shared" si="9"/>
        <v>72848682.33574103</v>
      </c>
      <c r="D70" s="48">
        <v>6347228.675714515</v>
      </c>
      <c r="E70" s="108">
        <v>5153618.082769848</v>
      </c>
      <c r="F70" s="108">
        <v>376452.2192304041</v>
      </c>
      <c r="G70" s="7">
        <f t="shared" si="10"/>
        <v>5530070.3020002525</v>
      </c>
      <c r="H70" s="7">
        <f t="shared" si="11"/>
        <v>1193610.5929446667</v>
      </c>
      <c r="I70" s="7">
        <f>D70-E70-F70</f>
        <v>817158.3737142626</v>
      </c>
      <c r="J70" s="40">
        <v>0</v>
      </c>
    </row>
    <row r="71" spans="2:10" ht="13.5" thickBot="1">
      <c r="B71" s="109" t="s">
        <v>26</v>
      </c>
      <c r="C71" s="22"/>
      <c r="D71" s="23"/>
      <c r="E71" s="23"/>
      <c r="F71" s="23"/>
      <c r="G71" s="23"/>
      <c r="H71" s="23"/>
      <c r="I71" s="23"/>
      <c r="J71" s="24"/>
    </row>
    <row r="72" ht="13.5" thickBot="1"/>
    <row r="73" spans="2:10" ht="13.5" thickBot="1">
      <c r="B73" s="1377" t="s">
        <v>763</v>
      </c>
      <c r="C73" s="1378"/>
      <c r="D73" s="1378"/>
      <c r="E73" s="1378"/>
      <c r="F73" s="1378"/>
      <c r="G73" s="1378"/>
      <c r="H73" s="1378"/>
      <c r="I73" s="1378"/>
      <c r="J73" s="1379"/>
    </row>
    <row r="74" spans="2:10" ht="25.5">
      <c r="B74" s="1382" t="s">
        <v>764</v>
      </c>
      <c r="C74" s="65" t="s">
        <v>768</v>
      </c>
      <c r="D74" s="65" t="s">
        <v>765</v>
      </c>
      <c r="E74" s="1375" t="s">
        <v>766</v>
      </c>
      <c r="F74" s="1375" t="s">
        <v>767</v>
      </c>
      <c r="G74" s="1375" t="s">
        <v>5</v>
      </c>
      <c r="H74" s="1375" t="s">
        <v>769</v>
      </c>
      <c r="I74" s="1375" t="s">
        <v>800</v>
      </c>
      <c r="J74" s="1380" t="s">
        <v>180</v>
      </c>
    </row>
    <row r="75" spans="2:10" ht="13.5" thickBot="1">
      <c r="B75" s="1383"/>
      <c r="C75" s="66"/>
      <c r="D75" s="260"/>
      <c r="E75" s="1376"/>
      <c r="F75" s="1376"/>
      <c r="G75" s="1376"/>
      <c r="H75" s="1376"/>
      <c r="I75" s="1376"/>
      <c r="J75" s="1381"/>
    </row>
    <row r="76" spans="2:10" ht="12.75">
      <c r="B76" s="98"/>
      <c r="C76" s="99">
        <f>C70</f>
        <v>72848682.33574103</v>
      </c>
      <c r="D76" s="70">
        <v>2</v>
      </c>
      <c r="E76" s="70">
        <v>5</v>
      </c>
      <c r="F76" s="70">
        <v>7</v>
      </c>
      <c r="G76" s="70" t="s">
        <v>10</v>
      </c>
      <c r="H76" s="70" t="s">
        <v>11</v>
      </c>
      <c r="I76" s="261"/>
      <c r="J76" s="100"/>
    </row>
    <row r="77" spans="2:10" ht="12.75">
      <c r="B77" s="101" t="s">
        <v>14</v>
      </c>
      <c r="C77" s="102">
        <f aca="true" t="shared" si="13" ref="C77:C88">C76+I77</f>
        <v>72669803.46571882</v>
      </c>
      <c r="D77" s="103">
        <v>5939299</v>
      </c>
      <c r="E77" s="340">
        <v>62279.98545150002</v>
      </c>
      <c r="F77" s="340">
        <v>6055897.884570702</v>
      </c>
      <c r="G77" s="7">
        <f>E77+F77</f>
        <v>6118177.870022202</v>
      </c>
      <c r="H77" s="7">
        <f>D77-E77</f>
        <v>5877019.0145485</v>
      </c>
      <c r="I77" s="7">
        <f>D77-E77-F77</f>
        <v>-178878.8700222019</v>
      </c>
      <c r="J77" s="40">
        <v>0</v>
      </c>
    </row>
    <row r="78" spans="2:10" ht="12.75">
      <c r="B78" s="101" t="s">
        <v>15</v>
      </c>
      <c r="C78" s="8">
        <f t="shared" si="13"/>
        <v>72671708.85132071</v>
      </c>
      <c r="D78" s="104">
        <v>5685334</v>
      </c>
      <c r="E78" s="341">
        <v>3857605.4998838976</v>
      </c>
      <c r="F78" s="341">
        <v>1825823.1145142103</v>
      </c>
      <c r="G78" s="7">
        <f aca="true" t="shared" si="14" ref="G78:G88">E78+F78</f>
        <v>5683428.614398108</v>
      </c>
      <c r="H78" s="7">
        <f aca="true" t="shared" si="15" ref="H78:H88">D78-E78</f>
        <v>1827728.5001161024</v>
      </c>
      <c r="I78" s="7">
        <f aca="true" t="shared" si="16" ref="I78:I84">D78-E78-F78</f>
        <v>1905.385601892136</v>
      </c>
      <c r="J78" s="40">
        <v>0</v>
      </c>
    </row>
    <row r="79" spans="2:10" ht="12.75">
      <c r="B79" s="101" t="s">
        <v>16</v>
      </c>
      <c r="C79" s="8">
        <f t="shared" si="13"/>
        <v>72336005.18089971</v>
      </c>
      <c r="D79" s="104">
        <v>5680352</v>
      </c>
      <c r="E79" s="341">
        <v>5325170.566489375</v>
      </c>
      <c r="F79" s="341">
        <v>690885.1039316263</v>
      </c>
      <c r="G79" s="7">
        <f t="shared" si="14"/>
        <v>6016055.6704210015</v>
      </c>
      <c r="H79" s="7">
        <f t="shared" si="15"/>
        <v>355181.4335106248</v>
      </c>
      <c r="I79" s="7">
        <f t="shared" si="16"/>
        <v>-335703.6704210015</v>
      </c>
      <c r="J79" s="40">
        <v>0</v>
      </c>
    </row>
    <row r="80" spans="2:10" ht="12.75">
      <c r="B80" s="101" t="s">
        <v>17</v>
      </c>
      <c r="C80" s="8">
        <f t="shared" si="13"/>
        <v>71388405.3967026</v>
      </c>
      <c r="D80" s="104">
        <v>4671224</v>
      </c>
      <c r="E80" s="341">
        <v>5191293.837168107</v>
      </c>
      <c r="F80" s="341">
        <v>427529.94702900015</v>
      </c>
      <c r="G80" s="7">
        <f t="shared" si="14"/>
        <v>5618823.784197107</v>
      </c>
      <c r="H80" s="7">
        <f t="shared" si="15"/>
        <v>-520069.8371681068</v>
      </c>
      <c r="I80" s="7">
        <f t="shared" si="16"/>
        <v>-947599.784197107</v>
      </c>
      <c r="J80" s="40">
        <v>0</v>
      </c>
    </row>
    <row r="81" spans="2:10" ht="12.75">
      <c r="B81" s="101" t="s">
        <v>18</v>
      </c>
      <c r="C81" s="8">
        <f t="shared" si="13"/>
        <v>70904608.87252662</v>
      </c>
      <c r="D81" s="289">
        <v>4731173.185304005</v>
      </c>
      <c r="E81" s="341">
        <v>4839352.320045892</v>
      </c>
      <c r="F81" s="341">
        <v>375617.38943409733</v>
      </c>
      <c r="G81" s="7">
        <f t="shared" si="14"/>
        <v>5214969.7094799895</v>
      </c>
      <c r="H81" s="7">
        <f t="shared" si="15"/>
        <v>-108179.13474188745</v>
      </c>
      <c r="I81" s="7">
        <f t="shared" si="16"/>
        <v>-483796.5241759848</v>
      </c>
      <c r="J81" s="21">
        <v>0</v>
      </c>
    </row>
    <row r="82" spans="2:10" ht="12.75">
      <c r="B82" s="101" t="s">
        <v>19</v>
      </c>
      <c r="C82" s="8">
        <f t="shared" si="13"/>
        <v>71142033.4672825</v>
      </c>
      <c r="D82" s="290">
        <v>4976161.389462002</v>
      </c>
      <c r="E82" s="341">
        <v>4395221.106935907</v>
      </c>
      <c r="F82" s="341">
        <v>343515.6877702009</v>
      </c>
      <c r="G82" s="7">
        <f t="shared" si="14"/>
        <v>4738736.794706108</v>
      </c>
      <c r="H82" s="7">
        <f t="shared" si="15"/>
        <v>580940.2825260945</v>
      </c>
      <c r="I82" s="7">
        <f t="shared" si="16"/>
        <v>237424.59475589357</v>
      </c>
      <c r="J82" s="40">
        <v>0</v>
      </c>
    </row>
    <row r="83" spans="2:10" ht="12.75">
      <c r="B83" s="101" t="s">
        <v>20</v>
      </c>
      <c r="C83" s="8">
        <f t="shared" si="13"/>
        <v>71320916.5338735</v>
      </c>
      <c r="D83" s="48">
        <v>5403874</v>
      </c>
      <c r="E83" s="341">
        <v>4895796.091531001</v>
      </c>
      <c r="F83" s="341">
        <v>329194.84187800065</v>
      </c>
      <c r="G83" s="7">
        <f t="shared" si="14"/>
        <v>5224990.933409002</v>
      </c>
      <c r="H83" s="7">
        <f t="shared" si="15"/>
        <v>508077.90846899897</v>
      </c>
      <c r="I83" s="7">
        <f t="shared" si="16"/>
        <v>178883.06659099832</v>
      </c>
      <c r="J83" s="40">
        <v>0</v>
      </c>
    </row>
    <row r="84" spans="2:10" ht="12.75">
      <c r="B84" s="101" t="s">
        <v>21</v>
      </c>
      <c r="C84" s="8">
        <f t="shared" si="13"/>
        <v>71608055.3492425</v>
      </c>
      <c r="D84" s="48">
        <v>5805751</v>
      </c>
      <c r="E84" s="341">
        <v>5141751.279686708</v>
      </c>
      <c r="F84" s="341">
        <v>376860.90494430065</v>
      </c>
      <c r="G84" s="7">
        <f t="shared" si="14"/>
        <v>5518612.184631009</v>
      </c>
      <c r="H84" s="7">
        <f t="shared" si="15"/>
        <v>663999.720313292</v>
      </c>
      <c r="I84" s="7">
        <f t="shared" si="16"/>
        <v>287138.81536899135</v>
      </c>
      <c r="J84" s="40">
        <v>0</v>
      </c>
    </row>
    <row r="85" spans="2:10" ht="15">
      <c r="B85" s="101" t="s">
        <v>22</v>
      </c>
      <c r="C85" s="8">
        <f t="shared" si="13"/>
        <v>71254994.7610525</v>
      </c>
      <c r="D85" s="315">
        <v>5047858.637590013</v>
      </c>
      <c r="E85" s="341">
        <v>5088650.13461981</v>
      </c>
      <c r="F85" s="341">
        <v>312269.0911601987</v>
      </c>
      <c r="G85" s="7">
        <f t="shared" si="14"/>
        <v>5400919.225780008</v>
      </c>
      <c r="H85" s="7">
        <f t="shared" si="15"/>
        <v>-40791.49702979624</v>
      </c>
      <c r="I85" s="7">
        <f>D85-E85-F85</f>
        <v>-353060.5881899949</v>
      </c>
      <c r="J85" s="40">
        <v>0</v>
      </c>
    </row>
    <row r="86" spans="2:10" ht="15">
      <c r="B86" s="87" t="s">
        <v>23</v>
      </c>
      <c r="C86" s="8">
        <f t="shared" si="13"/>
        <v>70741012.3335613</v>
      </c>
      <c r="D86" s="315">
        <v>4975892.920060784</v>
      </c>
      <c r="E86" s="341">
        <v>5162026.40206518</v>
      </c>
      <c r="F86" s="341">
        <v>327848.94548680447</v>
      </c>
      <c r="G86" s="7">
        <f t="shared" si="14"/>
        <v>5489875.347551985</v>
      </c>
      <c r="H86" s="7">
        <f t="shared" si="15"/>
        <v>-186133.48200439662</v>
      </c>
      <c r="I86" s="7">
        <f>D86-E86-F86</f>
        <v>-513982.4274912011</v>
      </c>
      <c r="J86" s="40">
        <v>0</v>
      </c>
    </row>
    <row r="87" spans="2:10" ht="15">
      <c r="B87" s="101" t="s">
        <v>24</v>
      </c>
      <c r="C87" s="8">
        <f t="shared" si="13"/>
        <v>71270659.2010233</v>
      </c>
      <c r="D87" s="315">
        <v>5318349.985685006</v>
      </c>
      <c r="E87" s="341">
        <v>4317123.567731716</v>
      </c>
      <c r="F87" s="341">
        <v>471579.5504912995</v>
      </c>
      <c r="G87" s="7">
        <f t="shared" si="14"/>
        <v>4788703.118223015</v>
      </c>
      <c r="H87" s="7">
        <f t="shared" si="15"/>
        <v>1001226.41795329</v>
      </c>
      <c r="I87" s="7">
        <f>D87-E87-F87</f>
        <v>529646.8674619906</v>
      </c>
      <c r="J87" s="40">
        <v>0</v>
      </c>
    </row>
    <row r="88" spans="2:10" ht="15">
      <c r="B88" s="101" t="s">
        <v>25</v>
      </c>
      <c r="C88" s="8">
        <f t="shared" si="13"/>
        <v>71896707.2500006</v>
      </c>
      <c r="D88" s="315">
        <v>6625288.898327999</v>
      </c>
      <c r="E88" s="341">
        <v>5579121.216014706</v>
      </c>
      <c r="F88" s="341">
        <v>420119.63333600014</v>
      </c>
      <c r="G88" s="7">
        <f t="shared" si="14"/>
        <v>5999240.849350706</v>
      </c>
      <c r="H88" s="7">
        <f t="shared" si="15"/>
        <v>1046167.6823132932</v>
      </c>
      <c r="I88" s="7">
        <f>D88-E88-F88</f>
        <v>626048.0489772931</v>
      </c>
      <c r="J88" s="40">
        <v>0</v>
      </c>
    </row>
    <row r="89" spans="2:10" ht="13.5" thickBot="1">
      <c r="B89" s="109" t="s">
        <v>26</v>
      </c>
      <c r="C89" s="22"/>
      <c r="D89" s="23"/>
      <c r="E89" s="23"/>
      <c r="F89" s="23"/>
      <c r="G89" s="23"/>
      <c r="H89" s="23"/>
      <c r="I89" s="23"/>
      <c r="J89" s="24"/>
    </row>
    <row r="91" spans="9:10" ht="13.5" thickBot="1">
      <c r="I91" s="878"/>
      <c r="J91" s="879"/>
    </row>
    <row r="92" spans="2:10" ht="13.5" thickBot="1">
      <c r="B92" s="1377" t="s">
        <v>983</v>
      </c>
      <c r="C92" s="1378"/>
      <c r="D92" s="1378"/>
      <c r="E92" s="1378"/>
      <c r="F92" s="1378"/>
      <c r="G92" s="1378"/>
      <c r="H92" s="1378"/>
      <c r="I92" s="1378"/>
      <c r="J92" s="1379"/>
    </row>
    <row r="93" spans="2:10" ht="25.5">
      <c r="B93" s="1382" t="s">
        <v>984</v>
      </c>
      <c r="C93" s="65" t="s">
        <v>768</v>
      </c>
      <c r="D93" s="65" t="s">
        <v>985</v>
      </c>
      <c r="E93" s="1375" t="s">
        <v>986</v>
      </c>
      <c r="F93" s="1375" t="s">
        <v>987</v>
      </c>
      <c r="G93" s="1375" t="s">
        <v>5</v>
      </c>
      <c r="H93" s="1375" t="s">
        <v>988</v>
      </c>
      <c r="I93" s="1375" t="s">
        <v>989</v>
      </c>
      <c r="J93" s="1380" t="s">
        <v>180</v>
      </c>
    </row>
    <row r="94" spans="2:10" ht="13.5" thickBot="1">
      <c r="B94" s="1383"/>
      <c r="C94" s="66"/>
      <c r="D94" s="800"/>
      <c r="E94" s="1376"/>
      <c r="F94" s="1376"/>
      <c r="G94" s="1376"/>
      <c r="H94" s="1376"/>
      <c r="I94" s="1376"/>
      <c r="J94" s="1381"/>
    </row>
    <row r="95" spans="2:10" ht="12.75">
      <c r="B95" s="98"/>
      <c r="C95" s="8">
        <v>71896707.2500006</v>
      </c>
      <c r="D95" s="70">
        <v>2</v>
      </c>
      <c r="E95" s="70">
        <v>5</v>
      </c>
      <c r="F95" s="70">
        <v>7</v>
      </c>
      <c r="G95" s="70" t="s">
        <v>10</v>
      </c>
      <c r="H95" s="70" t="s">
        <v>11</v>
      </c>
      <c r="I95" s="261"/>
      <c r="J95" s="100"/>
    </row>
    <row r="96" spans="2:10" ht="12.75">
      <c r="B96" s="101" t="s">
        <v>14</v>
      </c>
      <c r="C96" s="102">
        <f>C95+I96</f>
        <v>72594758.33128847</v>
      </c>
      <c r="D96" s="881">
        <v>6710113.958630001</v>
      </c>
      <c r="E96" s="882">
        <v>11907.652759999994</v>
      </c>
      <c r="F96" s="881">
        <v>6000155.224582119</v>
      </c>
      <c r="G96" s="7">
        <f>E96+F96</f>
        <v>6012062.877342119</v>
      </c>
      <c r="H96" s="7">
        <f>D96-E96</f>
        <v>6698206.305870001</v>
      </c>
      <c r="I96" s="7">
        <f>D96-E96-F96</f>
        <v>698051.0812878823</v>
      </c>
      <c r="J96" s="40">
        <v>0</v>
      </c>
    </row>
    <row r="97" spans="2:10" ht="12.75">
      <c r="B97" s="101" t="s">
        <v>15</v>
      </c>
      <c r="C97" s="8">
        <f>C96+I97</f>
        <v>72200340.08438846</v>
      </c>
      <c r="D97" s="881">
        <v>5819929.301357998</v>
      </c>
      <c r="E97" s="881">
        <v>4371736.329499996</v>
      </c>
      <c r="F97" s="881">
        <v>1842611.2187580029</v>
      </c>
      <c r="G97" s="7">
        <f aca="true" t="shared" si="17" ref="G97:G107">E97+F97</f>
        <v>6214347.548257999</v>
      </c>
      <c r="H97" s="7">
        <f aca="true" t="shared" si="18" ref="H97:H107">D97-E97</f>
        <v>1448192.9718580013</v>
      </c>
      <c r="I97" s="7">
        <f aca="true" t="shared" si="19" ref="I97:I103">D97-E97-F97</f>
        <v>-394418.24690000154</v>
      </c>
      <c r="J97" s="40">
        <v>0</v>
      </c>
    </row>
    <row r="98" spans="2:10" ht="12.75">
      <c r="B98" s="101" t="s">
        <v>16</v>
      </c>
      <c r="C98" s="8">
        <f>C97+I98</f>
        <v>71887839.99447367</v>
      </c>
      <c r="D98" s="881">
        <v>5496920.219824001</v>
      </c>
      <c r="E98" s="882">
        <v>5066375.560702</v>
      </c>
      <c r="F98" s="882">
        <v>743044.749036801</v>
      </c>
      <c r="G98" s="7">
        <f t="shared" si="17"/>
        <v>5809420.309738801</v>
      </c>
      <c r="H98" s="7">
        <f t="shared" si="18"/>
        <v>430544.6591220014</v>
      </c>
      <c r="I98" s="7">
        <f t="shared" si="19"/>
        <v>-312500.08991479967</v>
      </c>
      <c r="J98" s="40">
        <v>0</v>
      </c>
    </row>
    <row r="99" spans="2:10" ht="12.75">
      <c r="B99" s="101" t="s">
        <v>17</v>
      </c>
      <c r="C99" s="8">
        <f>C98+I99</f>
        <v>71416559.12919478</v>
      </c>
      <c r="D99" s="881">
        <v>5155721.926522002</v>
      </c>
      <c r="E99" s="881">
        <v>5183085.572853988</v>
      </c>
      <c r="F99" s="882">
        <v>443917.2189469021</v>
      </c>
      <c r="G99" s="7">
        <f t="shared" si="17"/>
        <v>5627002.79180089</v>
      </c>
      <c r="H99" s="7">
        <f t="shared" si="18"/>
        <v>-27363.646331986412</v>
      </c>
      <c r="I99" s="7">
        <f t="shared" si="19"/>
        <v>-471280.8652788885</v>
      </c>
      <c r="J99" s="40">
        <v>0</v>
      </c>
    </row>
    <row r="100" spans="2:10" ht="12.75">
      <c r="B100" s="101" t="s">
        <v>18</v>
      </c>
      <c r="C100" s="8"/>
      <c r="D100" s="289"/>
      <c r="E100" s="341"/>
      <c r="F100" s="341"/>
      <c r="G100" s="7">
        <f t="shared" si="17"/>
        <v>0</v>
      </c>
      <c r="H100" s="7">
        <f t="shared" si="18"/>
        <v>0</v>
      </c>
      <c r="I100" s="7">
        <f t="shared" si="19"/>
        <v>0</v>
      </c>
      <c r="J100" s="21">
        <v>0</v>
      </c>
    </row>
    <row r="101" spans="2:10" ht="12.75">
      <c r="B101" s="101" t="s">
        <v>19</v>
      </c>
      <c r="C101" s="8"/>
      <c r="D101" s="290"/>
      <c r="E101" s="341"/>
      <c r="F101" s="341"/>
      <c r="G101" s="7">
        <f t="shared" si="17"/>
        <v>0</v>
      </c>
      <c r="H101" s="7">
        <f t="shared" si="18"/>
        <v>0</v>
      </c>
      <c r="I101" s="7">
        <f t="shared" si="19"/>
        <v>0</v>
      </c>
      <c r="J101" s="40">
        <v>0</v>
      </c>
    </row>
    <row r="102" spans="2:10" ht="12.75">
      <c r="B102" s="101" t="s">
        <v>20</v>
      </c>
      <c r="C102" s="8"/>
      <c r="D102" s="48"/>
      <c r="E102" s="341"/>
      <c r="F102" s="341"/>
      <c r="G102" s="7">
        <f t="shared" si="17"/>
        <v>0</v>
      </c>
      <c r="H102" s="7">
        <f t="shared" si="18"/>
        <v>0</v>
      </c>
      <c r="I102" s="7">
        <f t="shared" si="19"/>
        <v>0</v>
      </c>
      <c r="J102" s="40">
        <v>0</v>
      </c>
    </row>
    <row r="103" spans="2:10" ht="12.75">
      <c r="B103" s="101" t="s">
        <v>21</v>
      </c>
      <c r="C103" s="8"/>
      <c r="D103" s="48"/>
      <c r="E103" s="341"/>
      <c r="F103" s="341"/>
      <c r="G103" s="7">
        <f t="shared" si="17"/>
        <v>0</v>
      </c>
      <c r="H103" s="7">
        <f t="shared" si="18"/>
        <v>0</v>
      </c>
      <c r="I103" s="7">
        <f t="shared" si="19"/>
        <v>0</v>
      </c>
      <c r="J103" s="40">
        <v>0</v>
      </c>
    </row>
    <row r="104" spans="2:10" ht="15">
      <c r="B104" s="101" t="s">
        <v>22</v>
      </c>
      <c r="C104" s="8"/>
      <c r="D104" s="315"/>
      <c r="E104" s="341"/>
      <c r="F104" s="341"/>
      <c r="G104" s="7">
        <f t="shared" si="17"/>
        <v>0</v>
      </c>
      <c r="H104" s="7">
        <f t="shared" si="18"/>
        <v>0</v>
      </c>
      <c r="I104" s="7">
        <f>D104-E104-F104</f>
        <v>0</v>
      </c>
      <c r="J104" s="40">
        <v>0</v>
      </c>
    </row>
    <row r="105" spans="2:10" ht="15">
      <c r="B105" s="87" t="s">
        <v>23</v>
      </c>
      <c r="C105" s="8"/>
      <c r="D105" s="315"/>
      <c r="E105" s="341"/>
      <c r="F105" s="341"/>
      <c r="G105" s="7">
        <f t="shared" si="17"/>
        <v>0</v>
      </c>
      <c r="H105" s="7">
        <f t="shared" si="18"/>
        <v>0</v>
      </c>
      <c r="I105" s="7">
        <f>D105-E105-F105</f>
        <v>0</v>
      </c>
      <c r="J105" s="40">
        <v>0</v>
      </c>
    </row>
    <row r="106" spans="2:10" ht="15">
      <c r="B106" s="101" t="s">
        <v>24</v>
      </c>
      <c r="C106" s="8"/>
      <c r="D106" s="315"/>
      <c r="E106" s="341"/>
      <c r="F106" s="341"/>
      <c r="G106" s="7">
        <f t="shared" si="17"/>
        <v>0</v>
      </c>
      <c r="H106" s="7">
        <f t="shared" si="18"/>
        <v>0</v>
      </c>
      <c r="I106" s="7">
        <f>D106-E106-F106</f>
        <v>0</v>
      </c>
      <c r="J106" s="40">
        <v>0</v>
      </c>
    </row>
    <row r="107" spans="2:10" ht="15">
      <c r="B107" s="101" t="s">
        <v>25</v>
      </c>
      <c r="C107" s="8"/>
      <c r="D107" s="315"/>
      <c r="E107" s="341"/>
      <c r="F107" s="341"/>
      <c r="G107" s="7">
        <f t="shared" si="17"/>
        <v>0</v>
      </c>
      <c r="H107" s="7">
        <f t="shared" si="18"/>
        <v>0</v>
      </c>
      <c r="I107" s="7">
        <f>D107-E107-F107</f>
        <v>0</v>
      </c>
      <c r="J107" s="40">
        <v>0</v>
      </c>
    </row>
    <row r="108" spans="2:10" ht="13.5" thickBot="1">
      <c r="B108" s="109" t="s">
        <v>26</v>
      </c>
      <c r="C108" s="22"/>
      <c r="D108" s="23"/>
      <c r="E108" s="23"/>
      <c r="F108" s="23"/>
      <c r="G108" s="23"/>
      <c r="H108" s="23"/>
      <c r="I108" s="23"/>
      <c r="J108" s="24"/>
    </row>
    <row r="110" spans="9:10" ht="12.75">
      <c r="I110" s="1259" t="s">
        <v>698</v>
      </c>
      <c r="J110" s="1261"/>
    </row>
  </sheetData>
  <sheetProtection/>
  <mergeCells count="49">
    <mergeCell ref="I110:J110"/>
    <mergeCell ref="B92:J92"/>
    <mergeCell ref="B93:B94"/>
    <mergeCell ref="E93:E94"/>
    <mergeCell ref="F93:F94"/>
    <mergeCell ref="G93:G94"/>
    <mergeCell ref="H93:H94"/>
    <mergeCell ref="I93:I94"/>
    <mergeCell ref="J93:J94"/>
    <mergeCell ref="B73:J73"/>
    <mergeCell ref="B74:B75"/>
    <mergeCell ref="E74:E75"/>
    <mergeCell ref="F74:F75"/>
    <mergeCell ref="G74:G75"/>
    <mergeCell ref="H74:H75"/>
    <mergeCell ref="I74:I75"/>
    <mergeCell ref="J74:J75"/>
    <mergeCell ref="B38:B39"/>
    <mergeCell ref="E38:E39"/>
    <mergeCell ref="F38:F39"/>
    <mergeCell ref="G38:G39"/>
    <mergeCell ref="B1:J1"/>
    <mergeCell ref="B19:J19"/>
    <mergeCell ref="J20:J21"/>
    <mergeCell ref="B20:B21"/>
    <mergeCell ref="E20:E21"/>
    <mergeCell ref="F20:F21"/>
    <mergeCell ref="G20:G21"/>
    <mergeCell ref="H20:H21"/>
    <mergeCell ref="I20:I21"/>
    <mergeCell ref="J2:J3"/>
    <mergeCell ref="B2:B3"/>
    <mergeCell ref="E2:E3"/>
    <mergeCell ref="H38:H39"/>
    <mergeCell ref="G2:G3"/>
    <mergeCell ref="B55:J55"/>
    <mergeCell ref="E56:E57"/>
    <mergeCell ref="J38:J39"/>
    <mergeCell ref="I38:I39"/>
    <mergeCell ref="H2:H3"/>
    <mergeCell ref="B56:B57"/>
    <mergeCell ref="I2:I3"/>
    <mergeCell ref="F56:F57"/>
    <mergeCell ref="F2:F3"/>
    <mergeCell ref="J56:J57"/>
    <mergeCell ref="I56:I57"/>
    <mergeCell ref="H56:H57"/>
    <mergeCell ref="G56:G57"/>
    <mergeCell ref="B37:J37"/>
  </mergeCells>
  <printOptions/>
  <pageMargins left="0.25" right="0.25" top="0.75" bottom="0.75" header="0.3" footer="0.3"/>
  <pageSetup fitToHeight="1" fitToWidth="1" orientation="landscape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"/>
  <sheetViews>
    <sheetView view="pageBreakPreview" zoomScale="60" zoomScalePageLayoutView="0" workbookViewId="0" topLeftCell="A1">
      <selection activeCell="DZ38" sqref="DZ38"/>
    </sheetView>
  </sheetViews>
  <sheetFormatPr defaultColWidth="9.140625" defaultRowHeight="15"/>
  <cols>
    <col min="1" max="1" width="11.140625" style="279" bestFit="1" customWidth="1"/>
    <col min="2" max="97" width="1.7109375" style="277" customWidth="1"/>
    <col min="98" max="98" width="1.8515625" style="277" customWidth="1"/>
    <col min="99" max="121" width="1.7109375" style="277" customWidth="1"/>
    <col min="122" max="16384" width="9.140625" style="277" customWidth="1"/>
  </cols>
  <sheetData>
    <row r="1" spans="1:121" ht="12.75">
      <c r="A1" s="276"/>
      <c r="B1" s="1387">
        <v>2010</v>
      </c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9"/>
      <c r="N1" s="1387">
        <v>2011</v>
      </c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9"/>
      <c r="Z1" s="1387">
        <v>2012</v>
      </c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9"/>
      <c r="AL1" s="1387">
        <v>2013</v>
      </c>
      <c r="AM1" s="1388"/>
      <c r="AN1" s="1388"/>
      <c r="AO1" s="1388"/>
      <c r="AP1" s="1388"/>
      <c r="AQ1" s="1388"/>
      <c r="AR1" s="1388"/>
      <c r="AS1" s="1388"/>
      <c r="AT1" s="1388"/>
      <c r="AU1" s="1388"/>
      <c r="AV1" s="1388"/>
      <c r="AW1" s="1389"/>
      <c r="AX1" s="1387">
        <v>2014</v>
      </c>
      <c r="AY1" s="1388"/>
      <c r="AZ1" s="1388"/>
      <c r="BA1" s="1388"/>
      <c r="BB1" s="1388"/>
      <c r="BC1" s="1388"/>
      <c r="BD1" s="1388"/>
      <c r="BE1" s="1388"/>
      <c r="BF1" s="1388"/>
      <c r="BG1" s="1388"/>
      <c r="BH1" s="1388"/>
      <c r="BI1" s="1389"/>
      <c r="BJ1" s="1387">
        <v>2015</v>
      </c>
      <c r="BK1" s="1388"/>
      <c r="BL1" s="1388"/>
      <c r="BM1" s="1388"/>
      <c r="BN1" s="1388"/>
      <c r="BO1" s="1388"/>
      <c r="BP1" s="1388"/>
      <c r="BQ1" s="1388"/>
      <c r="BR1" s="1388"/>
      <c r="BS1" s="1388"/>
      <c r="BT1" s="1388"/>
      <c r="BU1" s="1389"/>
      <c r="BV1" s="1387">
        <v>2016</v>
      </c>
      <c r="BW1" s="1388"/>
      <c r="BX1" s="1388"/>
      <c r="BY1" s="1388"/>
      <c r="BZ1" s="1388"/>
      <c r="CA1" s="1388"/>
      <c r="CB1" s="1388"/>
      <c r="CC1" s="1388"/>
      <c r="CD1" s="1388"/>
      <c r="CE1" s="1388"/>
      <c r="CF1" s="1388"/>
      <c r="CG1" s="1389"/>
      <c r="CH1" s="1387">
        <v>2017</v>
      </c>
      <c r="CI1" s="1388"/>
      <c r="CJ1" s="1388"/>
      <c r="CK1" s="1388"/>
      <c r="CL1" s="1388"/>
      <c r="CM1" s="1388"/>
      <c r="CN1" s="1388"/>
      <c r="CO1" s="1388"/>
      <c r="CP1" s="1388"/>
      <c r="CQ1" s="1388"/>
      <c r="CR1" s="1388"/>
      <c r="CS1" s="1389"/>
      <c r="CT1" s="1387">
        <v>2018</v>
      </c>
      <c r="CU1" s="1388"/>
      <c r="CV1" s="1388"/>
      <c r="CW1" s="1388"/>
      <c r="CX1" s="1388"/>
      <c r="CY1" s="1388"/>
      <c r="CZ1" s="1388"/>
      <c r="DA1" s="1388"/>
      <c r="DB1" s="1388"/>
      <c r="DC1" s="1388"/>
      <c r="DD1" s="1388"/>
      <c r="DE1" s="1389"/>
      <c r="DF1" s="1387">
        <v>2019</v>
      </c>
      <c r="DG1" s="1388"/>
      <c r="DH1" s="1388"/>
      <c r="DI1" s="1388"/>
      <c r="DJ1" s="1388"/>
      <c r="DK1" s="1388"/>
      <c r="DL1" s="1388"/>
      <c r="DM1" s="1388"/>
      <c r="DN1" s="1388"/>
      <c r="DO1" s="1388"/>
      <c r="DP1" s="1388"/>
      <c r="DQ1" s="1389"/>
    </row>
    <row r="2" spans="1:121" ht="34.5">
      <c r="A2" s="278"/>
      <c r="B2" s="281" t="s">
        <v>14</v>
      </c>
      <c r="C2" s="281" t="s">
        <v>15</v>
      </c>
      <c r="D2" s="281" t="s">
        <v>16</v>
      </c>
      <c r="E2" s="281" t="s">
        <v>17</v>
      </c>
      <c r="F2" s="281" t="s">
        <v>18</v>
      </c>
      <c r="G2" s="281" t="s">
        <v>19</v>
      </c>
      <c r="H2" s="281" t="s">
        <v>20</v>
      </c>
      <c r="I2" s="281" t="s">
        <v>21</v>
      </c>
      <c r="J2" s="281" t="s">
        <v>22</v>
      </c>
      <c r="K2" s="281" t="s">
        <v>23</v>
      </c>
      <c r="L2" s="281" t="s">
        <v>24</v>
      </c>
      <c r="M2" s="281" t="s">
        <v>25</v>
      </c>
      <c r="N2" s="281" t="s">
        <v>14</v>
      </c>
      <c r="O2" s="281" t="s">
        <v>15</v>
      </c>
      <c r="P2" s="281" t="s">
        <v>16</v>
      </c>
      <c r="Q2" s="281" t="s">
        <v>17</v>
      </c>
      <c r="R2" s="281" t="s">
        <v>18</v>
      </c>
      <c r="S2" s="281" t="s">
        <v>19</v>
      </c>
      <c r="T2" s="281" t="s">
        <v>20</v>
      </c>
      <c r="U2" s="281" t="s">
        <v>21</v>
      </c>
      <c r="V2" s="281" t="s">
        <v>22</v>
      </c>
      <c r="W2" s="281" t="s">
        <v>23</v>
      </c>
      <c r="X2" s="281" t="s">
        <v>24</v>
      </c>
      <c r="Y2" s="281" t="s">
        <v>25</v>
      </c>
      <c r="Z2" s="281" t="s">
        <v>14</v>
      </c>
      <c r="AA2" s="281" t="s">
        <v>15</v>
      </c>
      <c r="AB2" s="281" t="s">
        <v>16</v>
      </c>
      <c r="AC2" s="281" t="s">
        <v>17</v>
      </c>
      <c r="AD2" s="281" t="s">
        <v>18</v>
      </c>
      <c r="AE2" s="281" t="s">
        <v>19</v>
      </c>
      <c r="AF2" s="281" t="s">
        <v>20</v>
      </c>
      <c r="AG2" s="281" t="s">
        <v>21</v>
      </c>
      <c r="AH2" s="281" t="s">
        <v>22</v>
      </c>
      <c r="AI2" s="281" t="s">
        <v>23</v>
      </c>
      <c r="AJ2" s="281" t="s">
        <v>24</v>
      </c>
      <c r="AK2" s="281" t="s">
        <v>25</v>
      </c>
      <c r="AL2" s="281" t="s">
        <v>14</v>
      </c>
      <c r="AM2" s="281" t="s">
        <v>15</v>
      </c>
      <c r="AN2" s="281" t="s">
        <v>16</v>
      </c>
      <c r="AO2" s="281" t="s">
        <v>17</v>
      </c>
      <c r="AP2" s="281" t="s">
        <v>18</v>
      </c>
      <c r="AQ2" s="281" t="s">
        <v>19</v>
      </c>
      <c r="AR2" s="281" t="s">
        <v>20</v>
      </c>
      <c r="AS2" s="281" t="s">
        <v>21</v>
      </c>
      <c r="AT2" s="281" t="s">
        <v>22</v>
      </c>
      <c r="AU2" s="281" t="s">
        <v>23</v>
      </c>
      <c r="AV2" s="281" t="s">
        <v>24</v>
      </c>
      <c r="AW2" s="281" t="s">
        <v>25</v>
      </c>
      <c r="AX2" s="281" t="s">
        <v>14</v>
      </c>
      <c r="AY2" s="281" t="s">
        <v>15</v>
      </c>
      <c r="AZ2" s="281" t="s">
        <v>16</v>
      </c>
      <c r="BA2" s="281" t="s">
        <v>17</v>
      </c>
      <c r="BB2" s="281" t="s">
        <v>18</v>
      </c>
      <c r="BC2" s="281" t="s">
        <v>19</v>
      </c>
      <c r="BD2" s="281" t="s">
        <v>20</v>
      </c>
      <c r="BE2" s="281" t="s">
        <v>21</v>
      </c>
      <c r="BF2" s="281" t="s">
        <v>22</v>
      </c>
      <c r="BG2" s="281" t="s">
        <v>23</v>
      </c>
      <c r="BH2" s="281" t="s">
        <v>24</v>
      </c>
      <c r="BI2" s="281" t="s">
        <v>25</v>
      </c>
      <c r="BJ2" s="281" t="s">
        <v>14</v>
      </c>
      <c r="BK2" s="281" t="s">
        <v>15</v>
      </c>
      <c r="BL2" s="281" t="s">
        <v>16</v>
      </c>
      <c r="BM2" s="281" t="s">
        <v>17</v>
      </c>
      <c r="BN2" s="281" t="s">
        <v>18</v>
      </c>
      <c r="BO2" s="281" t="s">
        <v>19</v>
      </c>
      <c r="BP2" s="281" t="s">
        <v>20</v>
      </c>
      <c r="BQ2" s="281" t="s">
        <v>21</v>
      </c>
      <c r="BR2" s="281" t="s">
        <v>22</v>
      </c>
      <c r="BS2" s="281" t="s">
        <v>23</v>
      </c>
      <c r="BT2" s="281" t="s">
        <v>24</v>
      </c>
      <c r="BU2" s="281" t="s">
        <v>25</v>
      </c>
      <c r="BV2" s="281" t="s">
        <v>14</v>
      </c>
      <c r="BW2" s="281" t="s">
        <v>15</v>
      </c>
      <c r="BX2" s="281" t="s">
        <v>16</v>
      </c>
      <c r="BY2" s="281" t="s">
        <v>17</v>
      </c>
      <c r="BZ2" s="281" t="s">
        <v>18</v>
      </c>
      <c r="CA2" s="281" t="s">
        <v>19</v>
      </c>
      <c r="CB2" s="281" t="s">
        <v>20</v>
      </c>
      <c r="CC2" s="281" t="s">
        <v>21</v>
      </c>
      <c r="CD2" s="281" t="s">
        <v>22</v>
      </c>
      <c r="CE2" s="281" t="s">
        <v>23</v>
      </c>
      <c r="CF2" s="281" t="s">
        <v>24</v>
      </c>
      <c r="CG2" s="281" t="s">
        <v>25</v>
      </c>
      <c r="CH2" s="281" t="s">
        <v>14</v>
      </c>
      <c r="CI2" s="281" t="s">
        <v>15</v>
      </c>
      <c r="CJ2" s="281" t="s">
        <v>16</v>
      </c>
      <c r="CK2" s="281" t="s">
        <v>17</v>
      </c>
      <c r="CL2" s="281" t="s">
        <v>18</v>
      </c>
      <c r="CM2" s="281" t="s">
        <v>19</v>
      </c>
      <c r="CN2" s="281" t="s">
        <v>20</v>
      </c>
      <c r="CO2" s="281" t="s">
        <v>21</v>
      </c>
      <c r="CP2" s="281" t="s">
        <v>22</v>
      </c>
      <c r="CQ2" s="281" t="s">
        <v>23</v>
      </c>
      <c r="CR2" s="281" t="s">
        <v>24</v>
      </c>
      <c r="CS2" s="281" t="s">
        <v>25</v>
      </c>
      <c r="CT2" s="281" t="s">
        <v>14</v>
      </c>
      <c r="CU2" s="281" t="s">
        <v>15</v>
      </c>
      <c r="CV2" s="281" t="s">
        <v>16</v>
      </c>
      <c r="CW2" s="281" t="s">
        <v>17</v>
      </c>
      <c r="CX2" s="281" t="s">
        <v>18</v>
      </c>
      <c r="CY2" s="281" t="s">
        <v>19</v>
      </c>
      <c r="CZ2" s="281" t="s">
        <v>20</v>
      </c>
      <c r="DA2" s="281" t="s">
        <v>21</v>
      </c>
      <c r="DB2" s="281" t="s">
        <v>22</v>
      </c>
      <c r="DC2" s="281" t="s">
        <v>23</v>
      </c>
      <c r="DD2" s="281" t="s">
        <v>24</v>
      </c>
      <c r="DE2" s="281" t="s">
        <v>25</v>
      </c>
      <c r="DF2" s="281" t="s">
        <v>14</v>
      </c>
      <c r="DG2" s="281" t="s">
        <v>15</v>
      </c>
      <c r="DH2" s="281" t="s">
        <v>16</v>
      </c>
      <c r="DI2" s="281" t="s">
        <v>17</v>
      </c>
      <c r="DJ2" s="281" t="s">
        <v>18</v>
      </c>
      <c r="DK2" s="281" t="s">
        <v>19</v>
      </c>
      <c r="DL2" s="281" t="s">
        <v>20</v>
      </c>
      <c r="DM2" s="281" t="s">
        <v>21</v>
      </c>
      <c r="DN2" s="281" t="s">
        <v>22</v>
      </c>
      <c r="DO2" s="281" t="s">
        <v>23</v>
      </c>
      <c r="DP2" s="281" t="s">
        <v>24</v>
      </c>
      <c r="DQ2" s="281" t="s">
        <v>25</v>
      </c>
    </row>
    <row r="3" spans="1:121" ht="42" customHeight="1">
      <c r="A3" s="280" t="s">
        <v>123</v>
      </c>
      <c r="B3" s="1135">
        <v>20142.41</v>
      </c>
      <c r="C3" s="1135">
        <v>21173.035</v>
      </c>
      <c r="D3" s="1135">
        <v>21774.755</v>
      </c>
      <c r="E3" s="1135">
        <v>22129.928</v>
      </c>
      <c r="F3" s="1135">
        <v>22347.804</v>
      </c>
      <c r="G3" s="1135">
        <v>22766.121</v>
      </c>
      <c r="H3" s="1135">
        <v>23546.265</v>
      </c>
      <c r="I3" s="1135">
        <v>24055.977</v>
      </c>
      <c r="J3" s="1135">
        <v>24413.375</v>
      </c>
      <c r="K3" s="1135">
        <v>25130.40832277</v>
      </c>
      <c r="L3" s="1135">
        <v>26371.043777242</v>
      </c>
      <c r="M3" s="1135">
        <v>27366.147777242</v>
      </c>
      <c r="N3" s="1135">
        <v>27823.114699602</v>
      </c>
      <c r="O3" s="1135">
        <v>29058.889567271613</v>
      </c>
      <c r="P3" s="1135">
        <v>29433.309206426886</v>
      </c>
      <c r="Q3" s="1135">
        <v>30026.456253188746</v>
      </c>
      <c r="R3" s="1135">
        <v>30683.153701923286</v>
      </c>
      <c r="S3" s="1135">
        <v>31430.079679330258</v>
      </c>
      <c r="T3" s="1135">
        <v>32610.782068503984</v>
      </c>
      <c r="U3" s="1135">
        <v>33364.33296555991</v>
      </c>
      <c r="V3" s="1135">
        <v>34286.30878938933</v>
      </c>
      <c r="W3" s="1135">
        <v>35953.3380586941</v>
      </c>
      <c r="X3" s="1135">
        <v>36844.8691996244</v>
      </c>
      <c r="Y3" s="1135">
        <v>38103.628331845524</v>
      </c>
      <c r="Z3" s="1135">
        <v>39304.01662556132</v>
      </c>
      <c r="AA3" s="1135">
        <v>40115.76384768072</v>
      </c>
      <c r="AB3" s="1135">
        <v>40786.38076319273</v>
      </c>
      <c r="AC3" s="1135">
        <v>41132.76910066696</v>
      </c>
      <c r="AD3" s="1135">
        <v>41427.13456899854</v>
      </c>
      <c r="AE3" s="1135">
        <v>41839.34977040108</v>
      </c>
      <c r="AF3" s="1135">
        <v>41950.99909553523</v>
      </c>
      <c r="AG3" s="1135">
        <v>42280.895781749896</v>
      </c>
      <c r="AH3" s="1135">
        <v>42736.55711360206</v>
      </c>
      <c r="AI3" s="1135">
        <v>43251.08178539425</v>
      </c>
      <c r="AJ3" s="1135">
        <v>44221.63348685795</v>
      </c>
      <c r="AK3" s="1135">
        <v>45304.02933184552</v>
      </c>
      <c r="AL3" s="1135">
        <v>46716.83156583534</v>
      </c>
      <c r="AM3" s="1135">
        <v>47347.05279210134</v>
      </c>
      <c r="AN3" s="1135">
        <v>47780.513490214544</v>
      </c>
      <c r="AO3" s="1135">
        <v>48304.132933257075</v>
      </c>
      <c r="AP3" s="1135">
        <v>48551.82677192668</v>
      </c>
      <c r="AQ3" s="1135">
        <v>49180.99351137088</v>
      </c>
      <c r="AR3" s="1135">
        <v>49447.28488436088</v>
      </c>
      <c r="AS3" s="1135">
        <v>49992.66907499007</v>
      </c>
      <c r="AT3" s="1135">
        <v>50373.05491675997</v>
      </c>
      <c r="AU3" s="1135">
        <v>50692.18557274967</v>
      </c>
      <c r="AV3" s="1135">
        <v>51407.34180478967</v>
      </c>
      <c r="AW3" s="1135">
        <v>52313.11960481368</v>
      </c>
      <c r="AX3" s="1135">
        <v>53032.66971294367</v>
      </c>
      <c r="AY3" s="1135">
        <v>53702.90547403752</v>
      </c>
      <c r="AZ3" s="1135">
        <v>54020.58406488953</v>
      </c>
      <c r="BA3" s="1135">
        <v>54462.24771024349</v>
      </c>
      <c r="BB3" s="1135">
        <v>54795.02768831547</v>
      </c>
      <c r="BC3" s="1135">
        <v>55212.26888071248</v>
      </c>
      <c r="BD3" s="1135">
        <v>55536.66355283448</v>
      </c>
      <c r="BE3" s="1135">
        <v>56044.13836969229</v>
      </c>
      <c r="BF3" s="1135">
        <v>56414.7575345723</v>
      </c>
      <c r="BG3" s="1135">
        <v>56414.7575345723</v>
      </c>
      <c r="BH3" s="1135">
        <v>56414.7575345723</v>
      </c>
      <c r="BI3" s="1135">
        <v>56414.7575345723</v>
      </c>
      <c r="BJ3" s="1135">
        <v>55215.69632351949</v>
      </c>
      <c r="BK3" s="1135">
        <v>53557.37008493938</v>
      </c>
      <c r="BL3" s="1135">
        <v>52796.99206601918</v>
      </c>
      <c r="BM3" s="1135">
        <v>52755.26745145918</v>
      </c>
      <c r="BN3" s="1135">
        <v>52604.93238198919</v>
      </c>
      <c r="BO3" s="1135">
        <v>52561.14998737414</v>
      </c>
      <c r="BP3" s="1135">
        <v>52538.03817234403</v>
      </c>
      <c r="BQ3" s="1135">
        <v>52601.65342736404</v>
      </c>
      <c r="BR3" s="1135">
        <v>52319.86781803404</v>
      </c>
      <c r="BS3" s="1135">
        <v>52249.11333223395</v>
      </c>
      <c r="BT3" s="1135">
        <v>52482.783134633944</v>
      </c>
      <c r="BU3" s="1135">
        <v>52802.15694588393</v>
      </c>
      <c r="BV3" s="1135">
        <v>53247.79851773404</v>
      </c>
      <c r="BW3" s="1135">
        <v>53269.86281854403</v>
      </c>
      <c r="BX3" s="1135">
        <v>53249.79423645383</v>
      </c>
      <c r="BY3" s="1135">
        <v>52912.02552791384</v>
      </c>
      <c r="BZ3" s="1135">
        <v>51031.37212388569</v>
      </c>
      <c r="CA3" s="1135">
        <v>50899.19483160559</v>
      </c>
      <c r="CB3" s="1135">
        <v>50936.07419047548</v>
      </c>
      <c r="CC3" s="1135">
        <v>50861.31564568539</v>
      </c>
      <c r="CD3" s="1135">
        <v>50704.70165569539</v>
      </c>
      <c r="CE3" s="1135">
        <v>50638.61043016539</v>
      </c>
      <c r="CF3" s="1135">
        <v>50870.429225575295</v>
      </c>
      <c r="CG3" s="1135">
        <v>51583.057838095294</v>
      </c>
      <c r="CH3" s="1135">
        <v>51998.7218364252</v>
      </c>
      <c r="CI3" s="1135">
        <v>51711.5230649851</v>
      </c>
      <c r="CJ3" s="1135">
        <v>51203.69272243501</v>
      </c>
      <c r="CK3" s="1135">
        <v>50950.90797786499</v>
      </c>
      <c r="CL3" s="1135">
        <v>50660.5645170049</v>
      </c>
      <c r="CM3" s="1135">
        <v>50566.88696483482</v>
      </c>
      <c r="CN3" s="1135">
        <v>50352.07024750481</v>
      </c>
      <c r="CO3" s="1135">
        <v>50289.94778298474</v>
      </c>
      <c r="CP3" s="1135">
        <v>49988.486147304786</v>
      </c>
      <c r="CQ3" s="1135">
        <v>49865.55032483478</v>
      </c>
      <c r="CR3" s="1135">
        <v>50361.276051814675</v>
      </c>
      <c r="CS3" s="1135">
        <v>50756.10437825439</v>
      </c>
      <c r="CT3" s="1135">
        <v>50652.38441814418</v>
      </c>
      <c r="CU3" s="1135">
        <v>50535.76894431408</v>
      </c>
      <c r="CV3" s="1135">
        <v>50027.61616512808</v>
      </c>
      <c r="CW3" s="1135">
        <v>49414.81736305797</v>
      </c>
      <c r="CX3" s="1135">
        <v>48780.79337981798</v>
      </c>
      <c r="CY3" s="1135">
        <v>48519.48396786788</v>
      </c>
      <c r="CZ3" s="1135">
        <v>48295.68703486887</v>
      </c>
      <c r="DA3" s="1135">
        <v>48204.99295379786</v>
      </c>
      <c r="DB3" s="1135">
        <v>47823.84724545785</v>
      </c>
      <c r="DC3" s="1135">
        <v>47442.49123927587</v>
      </c>
      <c r="DD3" s="1135">
        <v>47642.610128302666</v>
      </c>
      <c r="DE3" s="1135">
        <v>48111.110462856646</v>
      </c>
      <c r="DF3" s="1136">
        <v>48697</v>
      </c>
      <c r="DG3" s="1136">
        <v>48353</v>
      </c>
      <c r="DH3" s="1136">
        <v>47805</v>
      </c>
      <c r="DI3" s="1136">
        <v>47325</v>
      </c>
      <c r="DJ3" s="1137"/>
      <c r="DK3" s="1137"/>
      <c r="DL3" s="1137"/>
      <c r="DM3" s="1137"/>
      <c r="DN3" s="1137"/>
      <c r="DO3" s="1137"/>
      <c r="DP3" s="1137"/>
      <c r="DQ3" s="1137"/>
    </row>
    <row r="4" spans="1:121" ht="40.5" customHeight="1">
      <c r="A4" s="280" t="s">
        <v>770</v>
      </c>
      <c r="B4" s="1135">
        <v>4419.079</v>
      </c>
      <c r="C4" s="1135">
        <v>4655.67</v>
      </c>
      <c r="D4" s="1135">
        <v>4686.289</v>
      </c>
      <c r="E4" s="1135">
        <v>4778.906</v>
      </c>
      <c r="F4" s="1135">
        <v>4940.587</v>
      </c>
      <c r="G4" s="1135">
        <v>5201.225</v>
      </c>
      <c r="H4" s="1135">
        <v>5353.802</v>
      </c>
      <c r="I4" s="1135">
        <v>5591.138</v>
      </c>
      <c r="J4" s="1135">
        <v>5680.699</v>
      </c>
      <c r="K4" s="1135">
        <v>5992.705871506</v>
      </c>
      <c r="L4" s="1135">
        <v>6843.868509108</v>
      </c>
      <c r="M4" s="1135">
        <v>7086.262509108</v>
      </c>
      <c r="N4" s="1135">
        <v>6894.911760367998</v>
      </c>
      <c r="O4" s="1135">
        <v>7136.099131267999</v>
      </c>
      <c r="P4" s="1135">
        <v>6973.449823393459</v>
      </c>
      <c r="Q4" s="1135">
        <v>7274.964722171414</v>
      </c>
      <c r="R4" s="1135">
        <v>6978.268618120766</v>
      </c>
      <c r="S4" s="1135">
        <v>7490.187915751311</v>
      </c>
      <c r="T4" s="1135">
        <v>7766.381117967509</v>
      </c>
      <c r="U4" s="1135">
        <v>8010.226554929153</v>
      </c>
      <c r="V4" s="1135">
        <v>8312.719867927</v>
      </c>
      <c r="W4" s="1135">
        <v>8558.46150655877</v>
      </c>
      <c r="X4" s="1135">
        <v>8749.710777537972</v>
      </c>
      <c r="Y4" s="1135">
        <v>8738.014076818126</v>
      </c>
      <c r="Z4" s="1135">
        <v>8630.850483259826</v>
      </c>
      <c r="AA4" s="1135">
        <v>8625.048608156827</v>
      </c>
      <c r="AB4" s="1135">
        <v>8849.614167564827</v>
      </c>
      <c r="AC4" s="1135">
        <v>8548.530608755726</v>
      </c>
      <c r="AD4" s="1135">
        <v>8566.482150426198</v>
      </c>
      <c r="AE4" s="1135">
        <v>8675.368254107274</v>
      </c>
      <c r="AF4" s="1135">
        <v>8629.640320624701</v>
      </c>
      <c r="AG4" s="1135">
        <v>8689.431112208174</v>
      </c>
      <c r="AH4" s="1135">
        <v>8819.524856836824</v>
      </c>
      <c r="AI4" s="1135">
        <v>8752.79001279525</v>
      </c>
      <c r="AJ4" s="1135">
        <v>8919.808750250031</v>
      </c>
      <c r="AK4" s="1135">
        <v>9138.379076818128</v>
      </c>
      <c r="AL4" s="1135">
        <v>9422.377256959488</v>
      </c>
      <c r="AM4" s="1135">
        <v>9600.824447255822</v>
      </c>
      <c r="AN4" s="1135">
        <v>9795.839558314692</v>
      </c>
      <c r="AO4" s="1135">
        <v>9781.79293648891</v>
      </c>
      <c r="AP4" s="1135">
        <v>9893.4920724906</v>
      </c>
      <c r="AQ4" s="1135">
        <v>10252.300454784003</v>
      </c>
      <c r="AR4" s="1135">
        <v>10318.090462912422</v>
      </c>
      <c r="AS4" s="1135">
        <v>10486.967690261326</v>
      </c>
      <c r="AT4" s="1135">
        <v>10419.190986909029</v>
      </c>
      <c r="AU4" s="1135">
        <v>10320.73410047903</v>
      </c>
      <c r="AV4" s="1135">
        <v>10192.057024428832</v>
      </c>
      <c r="AW4" s="1135">
        <v>10148.932411263826</v>
      </c>
      <c r="AX4" s="1135">
        <v>10067.133129003829</v>
      </c>
      <c r="AY4" s="1135">
        <v>10072.680752628856</v>
      </c>
      <c r="AZ4" s="1135">
        <v>10132.983664161686</v>
      </c>
      <c r="BA4" s="1135">
        <v>10228.180642081716</v>
      </c>
      <c r="BB4" s="1135">
        <v>10256.641407161713</v>
      </c>
      <c r="BC4" s="1135">
        <v>10408.41224493059</v>
      </c>
      <c r="BD4" s="1135">
        <v>10534.795519994901</v>
      </c>
      <c r="BE4" s="1135">
        <v>10744.467780845893</v>
      </c>
      <c r="BF4" s="1135">
        <v>10649.051306085892</v>
      </c>
      <c r="BG4" s="1135">
        <v>10649.051306085892</v>
      </c>
      <c r="BH4" s="1135">
        <v>10649.051306085892</v>
      </c>
      <c r="BI4" s="1135">
        <v>10649.051306085892</v>
      </c>
      <c r="BJ4" s="1135">
        <v>10123.899538765898</v>
      </c>
      <c r="BK4" s="1135">
        <v>10407.872440395895</v>
      </c>
      <c r="BL4" s="1135">
        <v>10645.015082915894</v>
      </c>
      <c r="BM4" s="1135">
        <v>10649.364167295891</v>
      </c>
      <c r="BN4" s="1135">
        <v>10632.769927725893</v>
      </c>
      <c r="BO4" s="1135">
        <v>10781.101696288391</v>
      </c>
      <c r="BP4" s="1135">
        <v>11076.221861128399</v>
      </c>
      <c r="BQ4" s="1135">
        <v>11208.233549808401</v>
      </c>
      <c r="BR4" s="1135">
        <v>11066.20647245839</v>
      </c>
      <c r="BS4" s="1135">
        <v>10758.64206063839</v>
      </c>
      <c r="BT4" s="1135">
        <v>10883.548488108388</v>
      </c>
      <c r="BU4" s="1135">
        <v>11104.827777918392</v>
      </c>
      <c r="BV4" s="1135">
        <v>10993.461526968294</v>
      </c>
      <c r="BW4" s="1135">
        <v>10978.833882088265</v>
      </c>
      <c r="BX4" s="1135">
        <v>11019.001886728072</v>
      </c>
      <c r="BY4" s="1135">
        <v>11091.406700228064</v>
      </c>
      <c r="BZ4" s="1135">
        <v>10344.174760418213</v>
      </c>
      <c r="CA4" s="1135">
        <v>10720.719597608217</v>
      </c>
      <c r="CB4" s="1135">
        <v>10950.716643568225</v>
      </c>
      <c r="CC4" s="1135">
        <v>10884.905572238222</v>
      </c>
      <c r="CD4" s="1135">
        <v>10746.585391117647</v>
      </c>
      <c r="CE4" s="1135">
        <v>10561.020907137654</v>
      </c>
      <c r="CF4" s="1135">
        <v>10800.215850447617</v>
      </c>
      <c r="CG4" s="1135">
        <v>11097.709981347612</v>
      </c>
      <c r="CH4" s="1135">
        <v>10996.03373192751</v>
      </c>
      <c r="CI4" s="1135">
        <v>10996.088131986804</v>
      </c>
      <c r="CJ4" s="1135">
        <v>10906.783579636804</v>
      </c>
      <c r="CK4" s="1135">
        <v>10989.744985396785</v>
      </c>
      <c r="CL4" s="1135">
        <v>10909.988376466383</v>
      </c>
      <c r="CM4" s="1135">
        <v>11137.850243936382</v>
      </c>
      <c r="CN4" s="1135">
        <v>11479.719709596387</v>
      </c>
      <c r="CO4" s="1135">
        <v>11599.266245896386</v>
      </c>
      <c r="CP4" s="1135">
        <v>11264.206458176383</v>
      </c>
      <c r="CQ4" s="1135">
        <v>11021.430911476382</v>
      </c>
      <c r="CR4" s="1135">
        <v>11120.64479019634</v>
      </c>
      <c r="CS4" s="1135">
        <v>11447.17913869087</v>
      </c>
      <c r="CT4" s="1135">
        <v>11141.227666708877</v>
      </c>
      <c r="CU4" s="1135">
        <v>11189.977996815875</v>
      </c>
      <c r="CV4" s="1135">
        <v>11192.863982980873</v>
      </c>
      <c r="CW4" s="1135">
        <v>10893.22786306987</v>
      </c>
      <c r="CX4" s="1135">
        <v>10928.96678149987</v>
      </c>
      <c r="CY4" s="1135">
        <v>11179.650128491872</v>
      </c>
      <c r="CZ4" s="1135">
        <v>11439.427612642914</v>
      </c>
      <c r="DA4" s="1135">
        <v>11589.649297888916</v>
      </c>
      <c r="DB4" s="1135">
        <v>11468.795878702913</v>
      </c>
      <c r="DC4" s="1135">
        <v>11102.186424219708</v>
      </c>
      <c r="DD4" s="1135">
        <v>11235.28776926891</v>
      </c>
      <c r="DE4" s="1135">
        <v>11445.547106006921</v>
      </c>
      <c r="DF4" s="1137">
        <v>11327</v>
      </c>
      <c r="DG4" s="1137">
        <v>11235</v>
      </c>
      <c r="DH4" s="1137">
        <v>11122</v>
      </c>
      <c r="DI4" s="1137">
        <v>11088</v>
      </c>
      <c r="DJ4" s="1137"/>
      <c r="DK4" s="1137"/>
      <c r="DL4" s="1137"/>
      <c r="DM4" s="1137"/>
      <c r="DN4" s="1137"/>
      <c r="DO4" s="1137"/>
      <c r="DP4" s="1137"/>
      <c r="DQ4" s="1137"/>
    </row>
    <row r="5" spans="1:121" ht="40.5" customHeight="1">
      <c r="A5" s="280" t="s">
        <v>122</v>
      </c>
      <c r="B5" s="1135">
        <v>1274.107</v>
      </c>
      <c r="C5" s="1135">
        <v>1394.801</v>
      </c>
      <c r="D5" s="1135">
        <v>1353.539</v>
      </c>
      <c r="E5" s="1135">
        <v>1321.738</v>
      </c>
      <c r="F5" s="1135">
        <v>1247.314</v>
      </c>
      <c r="G5" s="1135">
        <v>1250.048</v>
      </c>
      <c r="H5" s="1135">
        <v>1294.721</v>
      </c>
      <c r="I5" s="1135">
        <v>1305.029</v>
      </c>
      <c r="J5" s="1135">
        <v>1332.818</v>
      </c>
      <c r="K5" s="1135">
        <v>1334.43360894</v>
      </c>
      <c r="L5" s="1135">
        <v>1403.34065184</v>
      </c>
      <c r="M5" s="1135">
        <v>1538.07065184</v>
      </c>
      <c r="N5" s="1135">
        <v>1665.47988424</v>
      </c>
      <c r="O5" s="1135">
        <v>1796.2443399099996</v>
      </c>
      <c r="P5" s="1135">
        <v>1807.1385783842752</v>
      </c>
      <c r="Q5" s="1135">
        <v>1872.875544506275</v>
      </c>
      <c r="R5" s="1135">
        <v>1889.5805811560592</v>
      </c>
      <c r="S5" s="1135">
        <v>1994.755958325504</v>
      </c>
      <c r="T5" s="1135">
        <v>2076.394179515504</v>
      </c>
      <c r="U5" s="1135">
        <v>2110.800656212959</v>
      </c>
      <c r="V5" s="1135">
        <v>2421.4944688696683</v>
      </c>
      <c r="W5" s="1135">
        <v>2433.1803921581654</v>
      </c>
      <c r="X5" s="1135">
        <v>2618.089428978165</v>
      </c>
      <c r="Y5" s="1135">
        <v>2840.5144625588996</v>
      </c>
      <c r="Z5" s="1135">
        <v>2912.5519476088994</v>
      </c>
      <c r="AA5" s="1135">
        <v>3002.7707337488996</v>
      </c>
      <c r="AB5" s="1135">
        <v>3439.5958195188996</v>
      </c>
      <c r="AC5" s="1135">
        <v>3077.6504643545104</v>
      </c>
      <c r="AD5" s="1135">
        <v>3018.57601732919</v>
      </c>
      <c r="AE5" s="1135">
        <v>3073.737466061889</v>
      </c>
      <c r="AF5" s="1135">
        <v>3075.9902897353213</v>
      </c>
      <c r="AG5" s="1135">
        <v>3097.7133064527375</v>
      </c>
      <c r="AH5" s="1135">
        <v>3053.703462499259</v>
      </c>
      <c r="AI5" s="1135">
        <v>3036.4052580497264</v>
      </c>
      <c r="AJ5" s="1135">
        <v>3170.7176918864884</v>
      </c>
      <c r="AK5" s="1135">
        <v>3222.881462558899</v>
      </c>
      <c r="AL5" s="1135">
        <v>3533.840353281741</v>
      </c>
      <c r="AM5" s="1135">
        <v>3686.353618729224</v>
      </c>
      <c r="AN5" s="1135">
        <v>3780.4175449408185</v>
      </c>
      <c r="AO5" s="1135">
        <v>3789.916373700818</v>
      </c>
      <c r="AP5" s="1135">
        <v>3798.0815277709326</v>
      </c>
      <c r="AQ5" s="1135">
        <v>3827.4677334333333</v>
      </c>
      <c r="AR5" s="1135">
        <v>3921.575184347974</v>
      </c>
      <c r="AS5" s="1135">
        <v>3896.776194967974</v>
      </c>
      <c r="AT5" s="1135">
        <v>3904.936068267974</v>
      </c>
      <c r="AU5" s="1135">
        <v>3913.321822965973</v>
      </c>
      <c r="AV5" s="1135">
        <v>4001.134192875974</v>
      </c>
      <c r="AW5" s="1135">
        <v>3886.3121846040367</v>
      </c>
      <c r="AX5" s="1135">
        <v>4097.792334094035</v>
      </c>
      <c r="AY5" s="1135">
        <v>4163.665879452035</v>
      </c>
      <c r="AZ5" s="1135">
        <v>4282.172411992036</v>
      </c>
      <c r="BA5" s="1135">
        <v>2899.3280784620365</v>
      </c>
      <c r="BB5" s="1135">
        <v>4216.147530672037</v>
      </c>
      <c r="BC5" s="1135">
        <v>3094.984094362035</v>
      </c>
      <c r="BD5" s="1135">
        <v>3131.8351865092664</v>
      </c>
      <c r="BE5" s="1135">
        <v>3180.622781939267</v>
      </c>
      <c r="BF5" s="1135">
        <v>3222.225229339267</v>
      </c>
      <c r="BG5" s="1135">
        <v>3222.225229339267</v>
      </c>
      <c r="BH5" s="1135">
        <v>3222.225229339267</v>
      </c>
      <c r="BI5" s="1135">
        <v>3222.225229339267</v>
      </c>
      <c r="BJ5" s="1135">
        <v>2855.1415032892683</v>
      </c>
      <c r="BK5" s="1135">
        <v>2928.859261759269</v>
      </c>
      <c r="BL5" s="1135">
        <v>3016.999633109269</v>
      </c>
      <c r="BM5" s="1135">
        <v>2594.626107659269</v>
      </c>
      <c r="BN5" s="1135">
        <v>2054.6134737992697</v>
      </c>
      <c r="BO5" s="1135">
        <v>2026.6106893542703</v>
      </c>
      <c r="BP5" s="1135">
        <v>2032.5852427142709</v>
      </c>
      <c r="BQ5" s="1135">
        <v>1727.6885111842696</v>
      </c>
      <c r="BR5" s="1135">
        <v>1739.5775625842707</v>
      </c>
      <c r="BS5" s="1135">
        <v>1767.2795251642708</v>
      </c>
      <c r="BT5" s="1135">
        <v>1846.4532603642708</v>
      </c>
      <c r="BU5" s="1135">
        <v>1914.9058016442702</v>
      </c>
      <c r="BV5" s="1135">
        <v>2079.0238073242704</v>
      </c>
      <c r="BW5" s="1135">
        <v>2055.68385082427</v>
      </c>
      <c r="BX5" s="1135">
        <v>2091.60391869427</v>
      </c>
      <c r="BY5" s="1135">
        <v>1964.15218450427</v>
      </c>
      <c r="BZ5" s="1135">
        <v>1874.5922392742693</v>
      </c>
      <c r="CA5" s="1135">
        <v>1859.5614680942695</v>
      </c>
      <c r="CB5" s="1135">
        <v>1900.3469179042702</v>
      </c>
      <c r="CC5" s="1135">
        <v>1957.8344653142706</v>
      </c>
      <c r="CD5" s="1135">
        <v>1966.0648062842702</v>
      </c>
      <c r="CE5" s="1135">
        <v>2047.80489939427</v>
      </c>
      <c r="CF5" s="1135">
        <v>2186.932795904269</v>
      </c>
      <c r="CG5" s="1135">
        <v>2263.6520810742686</v>
      </c>
      <c r="CH5" s="1135">
        <v>2397.966648324269</v>
      </c>
      <c r="CI5" s="1135">
        <v>2401.223436594268</v>
      </c>
      <c r="CJ5" s="1135">
        <v>2328.3093202242685</v>
      </c>
      <c r="CK5" s="1135">
        <v>2348.639735114269</v>
      </c>
      <c r="CL5" s="1135">
        <v>2280.570283774269</v>
      </c>
      <c r="CM5" s="1135">
        <v>2282.40596818427</v>
      </c>
      <c r="CN5" s="1135">
        <v>2346.005902484269</v>
      </c>
      <c r="CO5" s="1135">
        <v>2397.374362374268</v>
      </c>
      <c r="CP5" s="1135">
        <v>2402.6721423842678</v>
      </c>
      <c r="CQ5" s="1135">
        <v>2454.0728328542677</v>
      </c>
      <c r="CR5" s="1135">
        <v>2608.06190960427</v>
      </c>
      <c r="CS5" s="1135">
        <v>2741.0936565342713</v>
      </c>
      <c r="CT5" s="1135">
        <v>2805.1053451242715</v>
      </c>
      <c r="CU5" s="1135">
        <v>2746.9443310332717</v>
      </c>
      <c r="CV5" s="1135">
        <v>2791.6237585832714</v>
      </c>
      <c r="CW5" s="1135">
        <v>2690.1962767012706</v>
      </c>
      <c r="CX5" s="1135">
        <v>2702.768073801271</v>
      </c>
      <c r="CY5" s="1135">
        <v>2743.8573566452715</v>
      </c>
      <c r="CZ5" s="1135">
        <v>2797.5580883692714</v>
      </c>
      <c r="DA5" s="1135">
        <v>2868.4329212412717</v>
      </c>
      <c r="DB5" s="1135">
        <v>2883.6903621312713</v>
      </c>
      <c r="DC5" s="1135">
        <v>2921.0769712552715</v>
      </c>
      <c r="DD5" s="1135">
        <v>3061.873080837271</v>
      </c>
      <c r="DE5" s="1135">
        <v>3157.455601828567</v>
      </c>
      <c r="DF5" s="1137">
        <v>3331</v>
      </c>
      <c r="DG5" s="1137">
        <v>3348</v>
      </c>
      <c r="DH5" s="1137">
        <v>3328</v>
      </c>
      <c r="DI5" s="1137">
        <v>3328</v>
      </c>
      <c r="DJ5" s="1137"/>
      <c r="DK5" s="1137"/>
      <c r="DL5" s="1137"/>
      <c r="DM5" s="1137"/>
      <c r="DN5" s="1137"/>
      <c r="DO5" s="1137"/>
      <c r="DP5" s="1137"/>
      <c r="DQ5" s="1137"/>
    </row>
    <row r="6" spans="1:121" ht="41.25" customHeight="1">
      <c r="A6" s="280" t="s">
        <v>771</v>
      </c>
      <c r="B6" s="1135">
        <v>2729.294</v>
      </c>
      <c r="C6" s="1135">
        <v>2929.444</v>
      </c>
      <c r="D6" s="1135">
        <v>2983.997</v>
      </c>
      <c r="E6" s="1135">
        <v>2998.394</v>
      </c>
      <c r="F6" s="1135">
        <v>3169.79</v>
      </c>
      <c r="G6" s="1135">
        <v>3252.515</v>
      </c>
      <c r="H6" s="1135">
        <v>3376.12</v>
      </c>
      <c r="I6" s="1135">
        <v>1579.56</v>
      </c>
      <c r="J6" s="1135">
        <v>1730.152</v>
      </c>
      <c r="K6" s="1135">
        <v>1936.6452575000003</v>
      </c>
      <c r="L6" s="1135">
        <v>2129.568670172</v>
      </c>
      <c r="M6" s="1135">
        <v>2269.0626701720003</v>
      </c>
      <c r="N6" s="1135">
        <v>2540.090781272</v>
      </c>
      <c r="O6" s="1135">
        <v>2729.5961579520003</v>
      </c>
      <c r="P6" s="1135">
        <v>2772.21143851934</v>
      </c>
      <c r="Q6" s="1135">
        <v>3038.93417201534</v>
      </c>
      <c r="R6" s="1135">
        <v>2844.1636007316624</v>
      </c>
      <c r="S6" s="1135">
        <v>2773.6318501547066</v>
      </c>
      <c r="T6" s="1135">
        <v>2914.0946872853056</v>
      </c>
      <c r="U6" s="1135">
        <v>2660.802963800287</v>
      </c>
      <c r="V6" s="1135">
        <v>2929.4024624762988</v>
      </c>
      <c r="W6" s="1135">
        <v>3204.6156281612693</v>
      </c>
      <c r="X6" s="1135">
        <v>3403.7800295212696</v>
      </c>
      <c r="Y6" s="1135">
        <v>3516.019413471269</v>
      </c>
      <c r="Z6" s="1135">
        <v>3544.896376851269</v>
      </c>
      <c r="AA6" s="1135">
        <v>3694.5990140612694</v>
      </c>
      <c r="AB6" s="1135">
        <v>3804.2441403512694</v>
      </c>
      <c r="AC6" s="1135">
        <v>3891.3143189305174</v>
      </c>
      <c r="AD6" s="1135">
        <v>3861.790115263794</v>
      </c>
      <c r="AE6" s="1135">
        <v>3694.087382807469</v>
      </c>
      <c r="AF6" s="1135">
        <v>3858.855983542462</v>
      </c>
      <c r="AG6" s="1135">
        <v>3830.2597810269135</v>
      </c>
      <c r="AH6" s="1135">
        <v>4033.4112638095803</v>
      </c>
      <c r="AI6" s="1135">
        <v>3941.935974988496</v>
      </c>
      <c r="AJ6" s="1135">
        <v>3808.608615629257</v>
      </c>
      <c r="AK6" s="1135">
        <v>3687.7154134712696</v>
      </c>
      <c r="AL6" s="1135">
        <v>4010.85124526436</v>
      </c>
      <c r="AM6" s="1135">
        <v>4081.2236423716918</v>
      </c>
      <c r="AN6" s="1135">
        <v>3960.580802531631</v>
      </c>
      <c r="AO6" s="1135">
        <v>3945.030913365631</v>
      </c>
      <c r="AP6" s="1135">
        <v>4058.2221183839106</v>
      </c>
      <c r="AQ6" s="1135">
        <v>4136.65393465858</v>
      </c>
      <c r="AR6" s="1135">
        <v>4307.378110259381</v>
      </c>
      <c r="AS6" s="1135">
        <v>4585.11162780938</v>
      </c>
      <c r="AT6" s="1135">
        <v>4718.167561829379</v>
      </c>
      <c r="AU6" s="1135">
        <v>4779.839346249381</v>
      </c>
      <c r="AV6" s="1135">
        <v>4871.00792817938</v>
      </c>
      <c r="AW6" s="1135">
        <v>5026.08252575938</v>
      </c>
      <c r="AX6" s="1135">
        <v>5187.731251539379</v>
      </c>
      <c r="AY6" s="1135">
        <v>5291.89571123938</v>
      </c>
      <c r="AZ6" s="1135">
        <v>5469.821473389378</v>
      </c>
      <c r="BA6" s="1135">
        <v>3086.68883686938</v>
      </c>
      <c r="BB6" s="1135">
        <v>5472.527237999379</v>
      </c>
      <c r="BC6" s="1135">
        <v>3493.67050726938</v>
      </c>
      <c r="BD6" s="1135">
        <v>3613.59747866938</v>
      </c>
      <c r="BE6" s="1135">
        <v>3725.5440078393813</v>
      </c>
      <c r="BF6" s="1135">
        <v>3061.3443204093815</v>
      </c>
      <c r="BG6" s="1135">
        <v>3061.3443204093815</v>
      </c>
      <c r="BH6" s="1135">
        <v>3061.3443204093815</v>
      </c>
      <c r="BI6" s="1135">
        <v>3061.3443204093815</v>
      </c>
      <c r="BJ6" s="1135">
        <v>3141.9316852993816</v>
      </c>
      <c r="BK6" s="1135">
        <v>3349.3425339193823</v>
      </c>
      <c r="BL6" s="1135">
        <v>3575.150025689382</v>
      </c>
      <c r="BM6" s="1135">
        <v>2813.6706276793816</v>
      </c>
      <c r="BN6" s="1135">
        <v>1576.6695348593807</v>
      </c>
      <c r="BO6" s="1135">
        <v>1729.3700761193804</v>
      </c>
      <c r="BP6" s="1135">
        <v>1900.1986638893816</v>
      </c>
      <c r="BQ6" s="1135">
        <v>2074.176660039382</v>
      </c>
      <c r="BR6" s="1135">
        <v>2327.8266876193825</v>
      </c>
      <c r="BS6" s="1135">
        <v>2511.755116019382</v>
      </c>
      <c r="BT6" s="1135">
        <v>2746.850019689382</v>
      </c>
      <c r="BU6" s="1135">
        <v>2981.299054049382</v>
      </c>
      <c r="BV6" s="1135">
        <v>3063.2486381293825</v>
      </c>
      <c r="BW6" s="1135">
        <v>3313.8909339293823</v>
      </c>
      <c r="BX6" s="1135">
        <v>3566.7585986593826</v>
      </c>
      <c r="BY6" s="1135">
        <v>3821.1430423293828</v>
      </c>
      <c r="BZ6" s="1135">
        <v>3792.656541399383</v>
      </c>
      <c r="CA6" s="1135">
        <v>4022.1137628793826</v>
      </c>
      <c r="CB6" s="1135">
        <v>4334.535643049384</v>
      </c>
      <c r="CC6" s="1135">
        <v>4660.356794799382</v>
      </c>
      <c r="CD6" s="1135">
        <v>4933.0029185193835</v>
      </c>
      <c r="CE6" s="1135">
        <v>5252.269124179384</v>
      </c>
      <c r="CF6" s="1135">
        <v>5514.918570379382</v>
      </c>
      <c r="CG6" s="1135">
        <v>5775.6418584293815</v>
      </c>
      <c r="CH6" s="1135">
        <v>6056.849668229382</v>
      </c>
      <c r="CI6" s="1135">
        <v>6239.345847849382</v>
      </c>
      <c r="CJ6" s="1135">
        <v>6425.208359499382</v>
      </c>
      <c r="CK6" s="1135">
        <v>6574.6509106293815</v>
      </c>
      <c r="CL6" s="1135">
        <v>6547.413636949382</v>
      </c>
      <c r="CM6" s="1135">
        <v>6800.461408499382</v>
      </c>
      <c r="CN6" s="1135">
        <v>7143.073705199381</v>
      </c>
      <c r="CO6" s="1135">
        <v>7374.959024619381</v>
      </c>
      <c r="CP6" s="1135">
        <v>7497.322653759381</v>
      </c>
      <c r="CQ6" s="1135">
        <v>7706.54437768938</v>
      </c>
      <c r="CR6" s="1135">
        <v>7941.542908669382</v>
      </c>
      <c r="CS6" s="1135">
        <v>7904.306860519381</v>
      </c>
      <c r="CT6" s="1135">
        <v>8071.088044169382</v>
      </c>
      <c r="CU6" s="1135">
        <v>8199.019190285382</v>
      </c>
      <c r="CV6" s="1135">
        <v>8323.902589635381</v>
      </c>
      <c r="CW6" s="1135">
        <v>8390.165006615382</v>
      </c>
      <c r="CX6" s="1135">
        <v>8492.081750149382</v>
      </c>
      <c r="CY6" s="1135">
        <v>8699.04312701938</v>
      </c>
      <c r="CZ6" s="1135">
        <v>8788.245060067382</v>
      </c>
      <c r="DA6" s="1135">
        <v>8944.981057537383</v>
      </c>
      <c r="DB6" s="1135">
        <v>9078.662155983382</v>
      </c>
      <c r="DC6" s="1135">
        <v>9275.258580033382</v>
      </c>
      <c r="DD6" s="1135">
        <v>9330.889103837382</v>
      </c>
      <c r="DE6" s="1135">
        <v>9182.59496053138</v>
      </c>
      <c r="DF6" s="1137">
        <v>9239</v>
      </c>
      <c r="DG6" s="1137">
        <v>9264</v>
      </c>
      <c r="DH6" s="1137">
        <v>9603</v>
      </c>
      <c r="DI6" s="1137">
        <v>9675</v>
      </c>
      <c r="DJ6" s="1137"/>
      <c r="DK6" s="1137"/>
      <c r="DL6" s="1137"/>
      <c r="DM6" s="1137"/>
      <c r="DN6" s="1137"/>
      <c r="DO6" s="1137"/>
      <c r="DP6" s="1137"/>
      <c r="DQ6" s="1137"/>
    </row>
    <row r="7" spans="98:110" ht="12.75"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2"/>
    </row>
  </sheetData>
  <sheetProtection/>
  <mergeCells count="10">
    <mergeCell ref="DF1:DQ1"/>
    <mergeCell ref="BV1:CG1"/>
    <mergeCell ref="CH1:CS1"/>
    <mergeCell ref="CT1:DE1"/>
    <mergeCell ref="B1:M1"/>
    <mergeCell ref="N1:Y1"/>
    <mergeCell ref="Z1:AK1"/>
    <mergeCell ref="AL1:AW1"/>
    <mergeCell ref="AX1:BI1"/>
    <mergeCell ref="BJ1:BU1"/>
  </mergeCells>
  <printOptions/>
  <pageMargins left="0.25" right="0.25" top="0.75" bottom="0.75" header="0.3" footer="0.3"/>
  <pageSetup fitToHeight="1" fitToWidth="1" orientation="landscape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AD14" sqref="AD14"/>
    </sheetView>
  </sheetViews>
  <sheetFormatPr defaultColWidth="9.140625" defaultRowHeight="15"/>
  <cols>
    <col min="1" max="1" width="9.140625" style="1" customWidth="1"/>
    <col min="2" max="2" width="10.57421875" style="1" customWidth="1"/>
    <col min="3" max="4" width="12.00390625" style="1" bestFit="1" customWidth="1"/>
    <col min="5" max="5" width="9.28125" style="1" bestFit="1" customWidth="1"/>
    <col min="6" max="6" width="10.140625" style="1" bestFit="1" customWidth="1"/>
    <col min="7" max="12" width="9.28125" style="1" bestFit="1" customWidth="1"/>
    <col min="13" max="16384" width="9.140625" style="1" customWidth="1"/>
  </cols>
  <sheetData>
    <row r="1" spans="2:12" ht="12.75">
      <c r="B1" s="1369" t="s">
        <v>991</v>
      </c>
      <c r="C1" s="1370"/>
      <c r="D1" s="1370"/>
      <c r="E1" s="1370"/>
      <c r="F1" s="1370"/>
      <c r="G1" s="1370"/>
      <c r="H1" s="1370"/>
      <c r="I1" s="1370"/>
      <c r="J1" s="1370"/>
      <c r="K1" s="1370"/>
      <c r="L1" s="1370"/>
    </row>
    <row r="2" spans="2:13" ht="12.75">
      <c r="B2" s="63"/>
      <c r="C2" s="64" t="s">
        <v>116</v>
      </c>
      <c r="D2" s="64" t="s">
        <v>117</v>
      </c>
      <c r="E2" s="64" t="s">
        <v>118</v>
      </c>
      <c r="F2" s="64" t="s">
        <v>119</v>
      </c>
      <c r="G2" s="64" t="s">
        <v>120</v>
      </c>
      <c r="H2" s="64" t="s">
        <v>121</v>
      </c>
      <c r="I2" s="18" t="s">
        <v>181</v>
      </c>
      <c r="J2" s="64" t="s">
        <v>275</v>
      </c>
      <c r="K2" s="64" t="s">
        <v>695</v>
      </c>
      <c r="L2" s="64" t="s">
        <v>837</v>
      </c>
      <c r="M2" s="64" t="s">
        <v>990</v>
      </c>
    </row>
    <row r="3" spans="2:13" ht="12.75">
      <c r="B3" s="32" t="s">
        <v>122</v>
      </c>
      <c r="C3" s="34">
        <v>988.11782727</v>
      </c>
      <c r="D3" s="35">
        <v>1538.07065184</v>
      </c>
      <c r="E3" s="36">
        <v>2841</v>
      </c>
      <c r="F3" s="36">
        <v>3222.881462558899</v>
      </c>
      <c r="G3" s="36">
        <v>3886.3121846040367</v>
      </c>
      <c r="H3" s="36">
        <v>2690.695</v>
      </c>
      <c r="I3" s="36">
        <v>1914.9058016442702</v>
      </c>
      <c r="J3" s="37">
        <v>2263.6520810742686</v>
      </c>
      <c r="K3" s="213">
        <v>2741.0936565342713</v>
      </c>
      <c r="L3" s="344">
        <v>3157.455601828567</v>
      </c>
      <c r="M3" s="344">
        <v>3328</v>
      </c>
    </row>
    <row r="4" spans="2:13" ht="12.75">
      <c r="B4" s="32" t="s">
        <v>123</v>
      </c>
      <c r="C4" s="34">
        <v>18952.68562609</v>
      </c>
      <c r="D4" s="35">
        <v>27366.147777242</v>
      </c>
      <c r="E4" s="36">
        <v>38104</v>
      </c>
      <c r="F4" s="36">
        <v>45304.02933184552</v>
      </c>
      <c r="G4" s="36">
        <v>52313.11960481368</v>
      </c>
      <c r="H4" s="36">
        <v>55590.509</v>
      </c>
      <c r="I4" s="36">
        <v>52802.15694588393</v>
      </c>
      <c r="J4" s="37">
        <v>51583.057838095294</v>
      </c>
      <c r="K4" s="213">
        <v>50756.10437825439</v>
      </c>
      <c r="L4" s="344">
        <v>48111.110462856646</v>
      </c>
      <c r="M4" s="344">
        <v>47325</v>
      </c>
    </row>
    <row r="5" spans="2:13" ht="12.75">
      <c r="B5" s="32" t="s">
        <v>124</v>
      </c>
      <c r="C5" s="34">
        <v>2468.499746719999</v>
      </c>
      <c r="D5" s="35">
        <v>2269.0626701720003</v>
      </c>
      <c r="E5" s="36">
        <v>3516</v>
      </c>
      <c r="F5" s="36">
        <v>3687.7154134712696</v>
      </c>
      <c r="G5" s="36">
        <v>5026.08252575938</v>
      </c>
      <c r="H5" s="36">
        <v>2963.502</v>
      </c>
      <c r="I5" s="36">
        <v>2981.299054049382</v>
      </c>
      <c r="J5" s="37">
        <v>5775.6418584293815</v>
      </c>
      <c r="K5" s="213">
        <v>7904.306860519381</v>
      </c>
      <c r="L5" s="344">
        <v>9182.59496053138</v>
      </c>
      <c r="M5" s="344">
        <v>9675</v>
      </c>
    </row>
    <row r="6" spans="2:13" ht="12.75">
      <c r="B6" s="32" t="s">
        <v>125</v>
      </c>
      <c r="C6" s="34">
        <v>4032.5710558100013</v>
      </c>
      <c r="D6" s="35">
        <v>7086.262509108</v>
      </c>
      <c r="E6" s="36">
        <v>8738</v>
      </c>
      <c r="F6" s="36">
        <v>9138.379076818128</v>
      </c>
      <c r="G6" s="36">
        <v>10148.932411263826</v>
      </c>
      <c r="H6" s="36">
        <v>10161.341</v>
      </c>
      <c r="I6" s="36">
        <v>11104.827777918392</v>
      </c>
      <c r="J6" s="37">
        <v>11097.709981347612</v>
      </c>
      <c r="K6" s="213">
        <v>11447.17913869087</v>
      </c>
      <c r="L6" s="344">
        <v>11445.547106006921</v>
      </c>
      <c r="M6" s="344">
        <v>11088</v>
      </c>
    </row>
    <row r="7" spans="2:13" ht="12.75">
      <c r="B7" s="33" t="s">
        <v>26</v>
      </c>
      <c r="C7" s="38">
        <v>26441.87425589</v>
      </c>
      <c r="D7" s="35">
        <v>38259.54360836199</v>
      </c>
      <c r="E7" s="36">
        <v>53198</v>
      </c>
      <c r="F7" s="36">
        <v>61353.005284693805</v>
      </c>
      <c r="G7" s="36">
        <f>SUM(G3:G6)</f>
        <v>71374.44672644092</v>
      </c>
      <c r="H7" s="36">
        <f>SUM(H3:H6)</f>
        <v>71406.04699999999</v>
      </c>
      <c r="I7" s="36">
        <v>68803.18957949599</v>
      </c>
      <c r="J7" s="39">
        <v>70720</v>
      </c>
      <c r="K7" s="185">
        <f>SUM(K3:K6)</f>
        <v>72848.68403399891</v>
      </c>
      <c r="L7" s="344">
        <v>71896.70813122351</v>
      </c>
      <c r="M7" s="344">
        <f>SUM(M3:M6)</f>
        <v>71416</v>
      </c>
    </row>
    <row r="14" spans="2:7" ht="12.75">
      <c r="B14" s="291" t="s">
        <v>123</v>
      </c>
      <c r="C14" s="292">
        <v>48582560.5952483</v>
      </c>
      <c r="D14" s="292">
        <v>47067983.6219137</v>
      </c>
      <c r="F14" s="295">
        <f>C14/1000</f>
        <v>48582.560595248295</v>
      </c>
      <c r="G14" s="295">
        <f>D14/1000</f>
        <v>47067.9836219137</v>
      </c>
    </row>
    <row r="15" spans="2:7" ht="12.75">
      <c r="B15" s="291" t="s">
        <v>770</v>
      </c>
      <c r="C15" s="292">
        <v>9990794.934967788</v>
      </c>
      <c r="D15" s="292">
        <v>9842045.047767522</v>
      </c>
      <c r="F15" s="295">
        <f aca="true" t="shared" si="0" ref="F15:G18">C15/1000</f>
        <v>9990.794934967787</v>
      </c>
      <c r="G15" s="295">
        <f t="shared" si="0"/>
        <v>9842.045047767522</v>
      </c>
    </row>
    <row r="16" spans="2:7" ht="12.75">
      <c r="B16" s="291" t="s">
        <v>122</v>
      </c>
      <c r="C16" s="292">
        <v>3001543.315276271</v>
      </c>
      <c r="D16" s="292">
        <v>3048315.1489172713</v>
      </c>
      <c r="F16" s="295">
        <f t="shared" si="0"/>
        <v>3001.543315276271</v>
      </c>
      <c r="G16" s="295">
        <f t="shared" si="0"/>
        <v>3048.3151489172715</v>
      </c>
    </row>
    <row r="17" spans="2:7" ht="12.75">
      <c r="B17" s="291" t="s">
        <v>771</v>
      </c>
      <c r="C17" s="292">
        <v>10344286.881453384</v>
      </c>
      <c r="D17" s="292">
        <v>11280561.825545384</v>
      </c>
      <c r="F17" s="295">
        <f t="shared" si="0"/>
        <v>10344.286881453383</v>
      </c>
      <c r="G17" s="295">
        <f t="shared" si="0"/>
        <v>11280.561825545383</v>
      </c>
    </row>
    <row r="18" spans="2:7" ht="13.5" thickBot="1">
      <c r="B18" s="293"/>
      <c r="C18" s="294">
        <v>71919185.72694574</v>
      </c>
      <c r="D18" s="294">
        <v>71238905.64414388</v>
      </c>
      <c r="F18" s="295">
        <f t="shared" si="0"/>
        <v>71919.18572694574</v>
      </c>
      <c r="G18" s="295">
        <f t="shared" si="0"/>
        <v>71238.90564414387</v>
      </c>
    </row>
    <row r="41" spans="1:3" ht="12.75">
      <c r="A41" s="302"/>
      <c r="B41" s="303"/>
      <c r="C41" s="345"/>
    </row>
    <row r="42" spans="1:3" ht="12.75">
      <c r="A42" s="302"/>
      <c r="B42" s="303"/>
      <c r="C42" s="345"/>
    </row>
    <row r="43" spans="1:3" ht="12.75">
      <c r="A43" s="302"/>
      <c r="B43" s="303"/>
      <c r="C43" s="345"/>
    </row>
    <row r="44" spans="1:11" ht="12.75">
      <c r="A44" s="302"/>
      <c r="B44" s="303"/>
      <c r="C44" s="345"/>
      <c r="H44" s="1172" t="s">
        <v>698</v>
      </c>
      <c r="I44" s="1172"/>
      <c r="J44" s="1172"/>
      <c r="K44" s="1172"/>
    </row>
    <row r="45" spans="1:3" ht="12.75">
      <c r="A45" s="2"/>
      <c r="B45" s="2"/>
      <c r="C45" s="345"/>
    </row>
  </sheetData>
  <sheetProtection/>
  <mergeCells count="2">
    <mergeCell ref="H44:K44"/>
    <mergeCell ref="B1:L1"/>
  </mergeCells>
  <printOptions/>
  <pageMargins left="0.25" right="0.25" top="0.75" bottom="0.75" header="0.3" footer="0.3"/>
  <pageSetup orientation="landscape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60" zoomScalePageLayoutView="0" workbookViewId="0" topLeftCell="A45">
      <selection activeCell="W45" sqref="W45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00390625" style="1" bestFit="1" customWidth="1"/>
    <col min="15" max="16384" width="9.140625" style="1" customWidth="1"/>
  </cols>
  <sheetData>
    <row r="1" spans="1:16" ht="30" customHeight="1">
      <c r="A1" s="1390" t="s">
        <v>957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56"/>
      <c r="O1" s="153"/>
      <c r="P1" s="153"/>
    </row>
    <row r="2" spans="1:14" ht="13.5" customHeight="1">
      <c r="A2" s="1391" t="s">
        <v>956</v>
      </c>
      <c r="B2" s="1391"/>
      <c r="C2" s="1392"/>
      <c r="D2" s="1392"/>
      <c r="E2" s="1392"/>
      <c r="F2" s="1392"/>
      <c r="G2" s="1392"/>
      <c r="H2" s="1392"/>
      <c r="I2" s="1392"/>
      <c r="J2" s="1392"/>
      <c r="K2" s="1393"/>
      <c r="L2" s="1393"/>
      <c r="M2" s="1393"/>
      <c r="N2" s="151"/>
    </row>
    <row r="3" spans="1:13" ht="10.5" customHeight="1">
      <c r="A3" s="663"/>
      <c r="B3" s="52" t="s">
        <v>14</v>
      </c>
      <c r="C3" s="52" t="s">
        <v>15</v>
      </c>
      <c r="D3" s="52" t="s">
        <v>16</v>
      </c>
      <c r="E3" s="52" t="s">
        <v>27</v>
      </c>
      <c r="F3" s="52" t="s">
        <v>18</v>
      </c>
      <c r="G3" s="52" t="s">
        <v>19</v>
      </c>
      <c r="H3" s="663" t="s">
        <v>20</v>
      </c>
      <c r="I3" s="663" t="s">
        <v>21</v>
      </c>
      <c r="J3" s="663" t="s">
        <v>22</v>
      </c>
      <c r="K3" s="663" t="s">
        <v>23</v>
      </c>
      <c r="L3" s="663" t="s">
        <v>24</v>
      </c>
      <c r="M3" s="663" t="s">
        <v>25</v>
      </c>
    </row>
    <row r="4" spans="1:13" ht="10.5" customHeight="1">
      <c r="A4" s="662">
        <v>2009</v>
      </c>
      <c r="B4" s="663">
        <v>40.75</v>
      </c>
      <c r="C4" s="663">
        <v>37.05</v>
      </c>
      <c r="D4" s="663">
        <v>38.05</v>
      </c>
      <c r="E4" s="663">
        <v>32.93</v>
      </c>
      <c r="F4" s="663">
        <v>33.44</v>
      </c>
      <c r="G4" s="663">
        <v>30.75</v>
      </c>
      <c r="H4" s="53">
        <v>32.59650795211419</v>
      </c>
      <c r="I4" s="53">
        <v>30.196527952172257</v>
      </c>
      <c r="J4" s="53">
        <v>25.340533753105067</v>
      </c>
      <c r="K4" s="53">
        <v>30.66508725887651</v>
      </c>
      <c r="L4" s="53">
        <v>33.435505798541485</v>
      </c>
      <c r="M4" s="53">
        <v>36.891545287020726</v>
      </c>
    </row>
    <row r="5" spans="1:13" ht="10.5" customHeight="1">
      <c r="A5" s="662">
        <v>2010</v>
      </c>
      <c r="B5" s="53">
        <v>38.615324811513496</v>
      </c>
      <c r="C5" s="53">
        <v>35.41174848363522</v>
      </c>
      <c r="D5" s="53">
        <v>36.90203104331665</v>
      </c>
      <c r="E5" s="53">
        <v>31.374671250202425</v>
      </c>
      <c r="F5" s="53">
        <v>35.16501079346174</v>
      </c>
      <c r="G5" s="663">
        <v>31.45</v>
      </c>
      <c r="H5" s="53">
        <v>26.94</v>
      </c>
      <c r="I5" s="53">
        <v>29.69</v>
      </c>
      <c r="J5" s="663">
        <v>21.47</v>
      </c>
      <c r="K5" s="663">
        <v>20.61</v>
      </c>
      <c r="L5" s="663">
        <v>22.16</v>
      </c>
      <c r="M5" s="53">
        <v>29.05</v>
      </c>
    </row>
    <row r="6" spans="1:13" ht="10.5" customHeight="1">
      <c r="A6" s="662">
        <v>2011</v>
      </c>
      <c r="B6" s="53">
        <v>55.549150063216004</v>
      </c>
      <c r="C6" s="53">
        <v>38.000839523800565</v>
      </c>
      <c r="D6" s="53">
        <v>36.94775395240158</v>
      </c>
      <c r="E6" s="53">
        <v>23.11279690555411</v>
      </c>
      <c r="F6" s="53">
        <v>24.847225225824694</v>
      </c>
      <c r="G6" s="53">
        <v>21.287796970259652</v>
      </c>
      <c r="H6" s="53">
        <v>21.880896331827508</v>
      </c>
      <c r="I6" s="663">
        <v>19.41</v>
      </c>
      <c r="J6" s="53">
        <v>22.95</v>
      </c>
      <c r="K6" s="53">
        <v>25.15</v>
      </c>
      <c r="L6" s="53">
        <v>32.2</v>
      </c>
      <c r="M6" s="53">
        <v>35.7</v>
      </c>
    </row>
    <row r="7" spans="1:13" ht="10.5" customHeight="1">
      <c r="A7" s="662">
        <v>2012</v>
      </c>
      <c r="B7" s="53">
        <v>35.72</v>
      </c>
      <c r="C7" s="53">
        <v>59.156919891655654</v>
      </c>
      <c r="D7" s="53">
        <v>55.22712577598654</v>
      </c>
      <c r="E7" s="53">
        <v>45.414629612417514</v>
      </c>
      <c r="F7" s="53">
        <v>38.872264357601935</v>
      </c>
      <c r="G7" s="53">
        <v>39.767991293037085</v>
      </c>
      <c r="H7" s="53">
        <v>45.5058498075191</v>
      </c>
      <c r="I7" s="54">
        <f>0.455121955731503*100</f>
        <v>45.5121955731503</v>
      </c>
      <c r="J7" s="53">
        <v>42.09</v>
      </c>
      <c r="K7" s="53">
        <v>35.53</v>
      </c>
      <c r="L7" s="53">
        <v>41.89</v>
      </c>
      <c r="M7" s="53">
        <v>49.32</v>
      </c>
    </row>
    <row r="8" spans="1:13" ht="10.5" customHeight="1">
      <c r="A8" s="662">
        <v>2013</v>
      </c>
      <c r="B8" s="53">
        <v>51.12</v>
      </c>
      <c r="C8" s="53">
        <v>48.71</v>
      </c>
      <c r="D8" s="53">
        <v>48.29</v>
      </c>
      <c r="E8" s="53">
        <v>39.66</v>
      </c>
      <c r="F8" s="53">
        <v>39.52</v>
      </c>
      <c r="G8" s="53">
        <v>40.33</v>
      </c>
      <c r="H8" s="53">
        <v>43.33</v>
      </c>
      <c r="I8" s="54">
        <v>38.5</v>
      </c>
      <c r="J8" s="53">
        <v>35.08</v>
      </c>
      <c r="K8" s="53">
        <v>45.98</v>
      </c>
      <c r="L8" s="53">
        <v>48.08</v>
      </c>
      <c r="M8" s="53">
        <v>53.04</v>
      </c>
    </row>
    <row r="9" spans="1:13" ht="10.5" customHeight="1">
      <c r="A9" s="662">
        <v>2014</v>
      </c>
      <c r="B9" s="53">
        <v>47</v>
      </c>
      <c r="C9" s="53">
        <v>42.14</v>
      </c>
      <c r="D9" s="53">
        <v>42.78</v>
      </c>
      <c r="E9" s="53">
        <v>35.69</v>
      </c>
      <c r="F9" s="53">
        <v>36.85</v>
      </c>
      <c r="G9" s="53">
        <v>34.1</v>
      </c>
      <c r="H9" s="53">
        <v>36.59</v>
      </c>
      <c r="I9" s="54">
        <v>36.36</v>
      </c>
      <c r="J9" s="53">
        <v>31.67</v>
      </c>
      <c r="K9" s="53">
        <v>34.52</v>
      </c>
      <c r="L9" s="53">
        <v>32.88</v>
      </c>
      <c r="M9" s="53">
        <v>37.54</v>
      </c>
    </row>
    <row r="10" spans="1:13" ht="10.5" customHeight="1">
      <c r="A10" s="662">
        <v>2015</v>
      </c>
      <c r="B10" s="53">
        <v>36.68</v>
      </c>
      <c r="C10" s="53">
        <v>31.82</v>
      </c>
      <c r="D10" s="53">
        <v>32.88</v>
      </c>
      <c r="E10" s="53">
        <v>30.54</v>
      </c>
      <c r="F10" s="53">
        <v>31.24</v>
      </c>
      <c r="G10" s="53">
        <v>28.6</v>
      </c>
      <c r="H10" s="53">
        <v>30.62</v>
      </c>
      <c r="I10" s="54">
        <v>29.29</v>
      </c>
      <c r="J10" s="53">
        <v>25.3</v>
      </c>
      <c r="K10" s="53">
        <v>29.92</v>
      </c>
      <c r="L10" s="53">
        <v>30.82</v>
      </c>
      <c r="M10" s="53">
        <v>34.5</v>
      </c>
    </row>
    <row r="11" spans="1:13" ht="10.5" customHeight="1">
      <c r="A11" s="662">
        <v>2016</v>
      </c>
      <c r="B11" s="53">
        <v>34.69</v>
      </c>
      <c r="C11" s="53">
        <v>29</v>
      </c>
      <c r="D11" s="53">
        <v>29.93</v>
      </c>
      <c r="E11" s="53">
        <v>26.07</v>
      </c>
      <c r="F11" s="53">
        <v>26.97</v>
      </c>
      <c r="G11" s="53">
        <v>24.35</v>
      </c>
      <c r="H11" s="53">
        <v>25.97</v>
      </c>
      <c r="I11" s="54">
        <v>25.15</v>
      </c>
      <c r="J11" s="53">
        <v>22.12</v>
      </c>
      <c r="K11" s="53">
        <v>27.11</v>
      </c>
      <c r="L11" s="53">
        <v>29.3</v>
      </c>
      <c r="M11" s="53">
        <v>30.99</v>
      </c>
    </row>
    <row r="12" spans="1:14" ht="10.5" customHeight="1">
      <c r="A12" s="268">
        <v>2017</v>
      </c>
      <c r="B12" s="782">
        <v>33.5</v>
      </c>
      <c r="C12" s="782">
        <v>27.63</v>
      </c>
      <c r="D12" s="782">
        <v>28.66</v>
      </c>
      <c r="E12" s="782">
        <v>25.81</v>
      </c>
      <c r="F12" s="782">
        <v>25.88</v>
      </c>
      <c r="G12" s="782">
        <v>28.31</v>
      </c>
      <c r="H12" s="782">
        <v>24.69</v>
      </c>
      <c r="I12" s="783">
        <v>23.29</v>
      </c>
      <c r="J12" s="782">
        <v>19.79</v>
      </c>
      <c r="K12" s="782">
        <v>23.76</v>
      </c>
      <c r="L12" s="782">
        <v>23.55</v>
      </c>
      <c r="M12" s="782">
        <v>27.9</v>
      </c>
      <c r="N12" s="794">
        <v>26.41</v>
      </c>
    </row>
    <row r="13" spans="1:14" ht="10.5" customHeight="1">
      <c r="A13" s="268">
        <v>2018</v>
      </c>
      <c r="B13" s="782">
        <v>30.65</v>
      </c>
      <c r="C13" s="782">
        <v>24.91</v>
      </c>
      <c r="D13" s="782">
        <v>27.22</v>
      </c>
      <c r="E13" s="782">
        <v>23.33</v>
      </c>
      <c r="F13" s="782">
        <v>23.03</v>
      </c>
      <c r="G13" s="782">
        <v>20.76</v>
      </c>
      <c r="H13" s="782">
        <v>21.46</v>
      </c>
      <c r="I13" s="783">
        <v>20.77</v>
      </c>
      <c r="J13" s="782">
        <v>19.32</v>
      </c>
      <c r="K13" s="782">
        <v>21.53</v>
      </c>
      <c r="L13" s="782">
        <v>22.73</v>
      </c>
      <c r="M13" s="782">
        <v>26.7</v>
      </c>
      <c r="N13" s="795">
        <v>23.9</v>
      </c>
    </row>
    <row r="14" spans="1:14" ht="10.5" customHeight="1">
      <c r="A14" s="268">
        <v>2019</v>
      </c>
      <c r="B14" s="663">
        <v>29.25</v>
      </c>
      <c r="C14" s="663">
        <v>23.21</v>
      </c>
      <c r="D14" s="663">
        <v>26.5</v>
      </c>
      <c r="E14" s="663">
        <v>21.36</v>
      </c>
      <c r="F14" s="782"/>
      <c r="G14" s="782"/>
      <c r="H14" s="782"/>
      <c r="I14" s="783"/>
      <c r="J14" s="782"/>
      <c r="K14" s="782"/>
      <c r="L14" s="782"/>
      <c r="M14" s="782"/>
      <c r="N14" s="789">
        <v>25.23</v>
      </c>
    </row>
    <row r="15" spans="1:13" ht="10.5" customHeight="1">
      <c r="A15" s="2"/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2"/>
    </row>
    <row r="16" spans="1:13" ht="12.75" customHeight="1">
      <c r="A16" s="1394" t="s">
        <v>958</v>
      </c>
      <c r="B16" s="1394"/>
      <c r="C16" s="1394"/>
      <c r="D16" s="1394"/>
      <c r="E16" s="1394"/>
      <c r="F16" s="1394"/>
      <c r="G16" s="1394"/>
      <c r="H16" s="1394"/>
      <c r="I16" s="1394"/>
      <c r="J16" s="1394"/>
      <c r="K16" s="1394"/>
      <c r="L16" s="1394"/>
      <c r="M16" s="1394"/>
    </row>
    <row r="17" spans="1:13" ht="10.5" customHeight="1">
      <c r="A17" s="798"/>
      <c r="B17" s="52" t="s">
        <v>14</v>
      </c>
      <c r="C17" s="52" t="s">
        <v>15</v>
      </c>
      <c r="D17" s="52" t="s">
        <v>16</v>
      </c>
      <c r="E17" s="52" t="s">
        <v>27</v>
      </c>
      <c r="F17" s="52" t="s">
        <v>18</v>
      </c>
      <c r="G17" s="52" t="s">
        <v>19</v>
      </c>
      <c r="H17" s="663" t="s">
        <v>20</v>
      </c>
      <c r="I17" s="663" t="s">
        <v>21</v>
      </c>
      <c r="J17" s="663" t="s">
        <v>22</v>
      </c>
      <c r="K17" s="663" t="s">
        <v>23</v>
      </c>
      <c r="L17" s="663" t="s">
        <v>24</v>
      </c>
      <c r="M17" s="663" t="s">
        <v>25</v>
      </c>
    </row>
    <row r="18" spans="1:13" ht="10.5" customHeight="1">
      <c r="A18" s="662">
        <v>2009</v>
      </c>
      <c r="B18" s="55">
        <v>69.32</v>
      </c>
      <c r="C18" s="55">
        <v>85.95</v>
      </c>
      <c r="D18" s="55">
        <v>74.38</v>
      </c>
      <c r="E18" s="55">
        <v>86.58</v>
      </c>
      <c r="F18" s="55">
        <v>86.31</v>
      </c>
      <c r="G18" s="55">
        <v>76.37</v>
      </c>
      <c r="H18" s="55">
        <v>75.4</v>
      </c>
      <c r="I18" s="55">
        <v>72.46</v>
      </c>
      <c r="J18" s="55">
        <v>83.2</v>
      </c>
      <c r="K18" s="55">
        <v>80.82</v>
      </c>
      <c r="L18" s="55">
        <v>61.77</v>
      </c>
      <c r="M18" s="55">
        <v>70.01</v>
      </c>
    </row>
    <row r="19" spans="1:13" ht="10.5" customHeight="1">
      <c r="A19" s="662">
        <v>2010</v>
      </c>
      <c r="B19" s="55">
        <v>55.37</v>
      </c>
      <c r="C19" s="55">
        <v>66.28</v>
      </c>
      <c r="D19" s="55">
        <v>86.63</v>
      </c>
      <c r="E19" s="55">
        <v>89.46</v>
      </c>
      <c r="F19" s="55">
        <v>86.7</v>
      </c>
      <c r="G19" s="55">
        <v>79.42</v>
      </c>
      <c r="H19" s="55">
        <v>74.84</v>
      </c>
      <c r="I19" s="55">
        <v>124.98</v>
      </c>
      <c r="J19" s="55">
        <v>84.2</v>
      </c>
      <c r="K19" s="55">
        <v>70.81</v>
      </c>
      <c r="L19" s="55">
        <v>56.15</v>
      </c>
      <c r="M19" s="55">
        <v>66.48</v>
      </c>
    </row>
    <row r="20" spans="1:13" ht="10.5" customHeight="1">
      <c r="A20" s="662">
        <v>2011</v>
      </c>
      <c r="B20" s="55">
        <v>67.26</v>
      </c>
      <c r="C20" s="55">
        <v>57.61</v>
      </c>
      <c r="D20" s="55">
        <v>87.66</v>
      </c>
      <c r="E20" s="55">
        <v>71.61</v>
      </c>
      <c r="F20" s="55">
        <v>96.73</v>
      </c>
      <c r="G20" s="55">
        <v>73</v>
      </c>
      <c r="H20" s="55">
        <v>65</v>
      </c>
      <c r="I20" s="55">
        <v>81</v>
      </c>
      <c r="J20" s="55">
        <v>66</v>
      </c>
      <c r="K20" s="55">
        <v>63.86</v>
      </c>
      <c r="L20" s="55">
        <v>51.47</v>
      </c>
      <c r="M20" s="55">
        <v>87.3</v>
      </c>
    </row>
    <row r="21" spans="1:13" ht="10.5" customHeight="1">
      <c r="A21" s="662">
        <v>2012</v>
      </c>
      <c r="B21" s="55">
        <v>59.8</v>
      </c>
      <c r="C21" s="55">
        <v>79.2</v>
      </c>
      <c r="D21" s="55">
        <v>78.5</v>
      </c>
      <c r="E21" s="55">
        <v>78</v>
      </c>
      <c r="F21" s="55">
        <v>94.7</v>
      </c>
      <c r="G21" s="55">
        <v>83.5</v>
      </c>
      <c r="H21" s="55">
        <v>91.6</v>
      </c>
      <c r="I21" s="55">
        <v>102.9</v>
      </c>
      <c r="J21" s="55">
        <v>74</v>
      </c>
      <c r="K21" s="55">
        <v>98</v>
      </c>
      <c r="L21" s="55">
        <v>72.6</v>
      </c>
      <c r="M21" s="55">
        <v>78</v>
      </c>
    </row>
    <row r="22" spans="1:16" ht="10.5" customHeight="1">
      <c r="A22" s="662">
        <v>2013</v>
      </c>
      <c r="B22" s="55">
        <v>61.4</v>
      </c>
      <c r="C22" s="55">
        <v>63.7</v>
      </c>
      <c r="D22" s="55">
        <v>86.2</v>
      </c>
      <c r="E22" s="55">
        <v>80.7</v>
      </c>
      <c r="F22" s="55">
        <v>79.1</v>
      </c>
      <c r="G22" s="55">
        <v>69.6</v>
      </c>
      <c r="H22" s="55">
        <v>87.9</v>
      </c>
      <c r="I22" s="55">
        <v>90.1</v>
      </c>
      <c r="J22" s="55">
        <v>78.5</v>
      </c>
      <c r="K22" s="55">
        <v>84.3</v>
      </c>
      <c r="L22" s="56">
        <v>89</v>
      </c>
      <c r="M22" s="56">
        <v>102</v>
      </c>
      <c r="N22" s="57"/>
      <c r="O22" s="57"/>
      <c r="P22" s="57"/>
    </row>
    <row r="23" spans="1:13" ht="10.5" customHeight="1">
      <c r="A23" s="662">
        <v>2014</v>
      </c>
      <c r="B23" s="56">
        <v>84.9</v>
      </c>
      <c r="C23" s="56">
        <v>77.1</v>
      </c>
      <c r="D23" s="56">
        <v>85.9</v>
      </c>
      <c r="E23" s="53">
        <v>85.5</v>
      </c>
      <c r="F23" s="53">
        <v>81.9</v>
      </c>
      <c r="G23" s="53">
        <v>80.2</v>
      </c>
      <c r="H23" s="53">
        <v>86.7</v>
      </c>
      <c r="I23" s="58">
        <v>83.6</v>
      </c>
      <c r="J23" s="53">
        <v>102.6</v>
      </c>
      <c r="K23" s="53">
        <v>101</v>
      </c>
      <c r="L23" s="53">
        <v>101.9</v>
      </c>
      <c r="M23" s="55">
        <v>141</v>
      </c>
    </row>
    <row r="24" spans="1:19" ht="10.5" customHeight="1">
      <c r="A24" s="662">
        <v>2015</v>
      </c>
      <c r="B24" s="56">
        <v>112.7</v>
      </c>
      <c r="C24" s="56">
        <v>120.5</v>
      </c>
      <c r="D24" s="56">
        <v>103.7</v>
      </c>
      <c r="E24" s="53">
        <v>86.6</v>
      </c>
      <c r="F24" s="53">
        <v>95.7</v>
      </c>
      <c r="G24" s="53">
        <v>97.1</v>
      </c>
      <c r="H24" s="53">
        <v>98.4</v>
      </c>
      <c r="I24" s="58">
        <v>104.7</v>
      </c>
      <c r="J24" s="53">
        <v>95.3</v>
      </c>
      <c r="K24" s="53">
        <v>100.3</v>
      </c>
      <c r="L24" s="53">
        <v>92.2</v>
      </c>
      <c r="M24" s="55">
        <v>100.7</v>
      </c>
      <c r="P24" s="2"/>
      <c r="Q24" s="2"/>
      <c r="R24" s="2"/>
      <c r="S24" s="2"/>
    </row>
    <row r="25" spans="1:19" ht="10.5" customHeight="1">
      <c r="A25" s="662">
        <v>2016</v>
      </c>
      <c r="B25" s="56">
        <v>92.1</v>
      </c>
      <c r="C25" s="56">
        <v>87</v>
      </c>
      <c r="D25" s="56">
        <v>95.6</v>
      </c>
      <c r="E25" s="53">
        <v>90.1</v>
      </c>
      <c r="F25" s="53">
        <v>99.1</v>
      </c>
      <c r="G25" s="53">
        <v>92</v>
      </c>
      <c r="H25" s="53">
        <v>94.2</v>
      </c>
      <c r="I25" s="58">
        <v>96.7</v>
      </c>
      <c r="J25" s="53">
        <v>91.5</v>
      </c>
      <c r="K25" s="53">
        <v>96.7</v>
      </c>
      <c r="L25" s="53">
        <v>90.3</v>
      </c>
      <c r="M25" s="55">
        <v>96.7</v>
      </c>
      <c r="P25" s="785"/>
      <c r="Q25" s="785"/>
      <c r="R25" s="785"/>
      <c r="S25" s="785"/>
    </row>
    <row r="26" spans="1:19" ht="10.5" customHeight="1">
      <c r="A26" s="662">
        <v>2017</v>
      </c>
      <c r="B26" s="56">
        <v>85.2</v>
      </c>
      <c r="C26" s="56">
        <v>87.6</v>
      </c>
      <c r="D26" s="56">
        <v>105.7</v>
      </c>
      <c r="E26" s="782">
        <v>94.5</v>
      </c>
      <c r="F26" s="782">
        <v>105.7</v>
      </c>
      <c r="G26" s="782">
        <v>91.8</v>
      </c>
      <c r="H26" s="782">
        <v>104.8</v>
      </c>
      <c r="I26" s="784">
        <v>97.4</v>
      </c>
      <c r="J26" s="782">
        <v>94.6</v>
      </c>
      <c r="K26" s="782">
        <v>103.8</v>
      </c>
      <c r="L26" s="782">
        <v>92.7</v>
      </c>
      <c r="M26" s="56">
        <v>100.1</v>
      </c>
      <c r="N26" s="796">
        <v>96.6</v>
      </c>
      <c r="P26" s="2"/>
      <c r="Q26" s="2"/>
      <c r="R26" s="2"/>
      <c r="S26" s="2"/>
    </row>
    <row r="27" spans="1:19" ht="10.5" customHeight="1">
      <c r="A27" s="662">
        <v>2018</v>
      </c>
      <c r="B27" s="56">
        <v>96.39</v>
      </c>
      <c r="C27" s="56">
        <v>95.69</v>
      </c>
      <c r="D27" s="56">
        <v>105.82</v>
      </c>
      <c r="E27" s="782">
        <v>98.92</v>
      </c>
      <c r="F27" s="782">
        <v>111.64</v>
      </c>
      <c r="G27" s="782">
        <v>100.16</v>
      </c>
      <c r="H27" s="782">
        <v>105</v>
      </c>
      <c r="I27" s="784">
        <v>102.12</v>
      </c>
      <c r="J27" s="782">
        <v>93.03</v>
      </c>
      <c r="K27" s="782">
        <v>108.76</v>
      </c>
      <c r="L27" s="782">
        <v>96.24</v>
      </c>
      <c r="M27" s="56">
        <v>108.94</v>
      </c>
      <c r="N27" s="797">
        <v>101.59</v>
      </c>
      <c r="P27" s="2"/>
      <c r="Q27" s="2"/>
      <c r="R27" s="2"/>
      <c r="S27" s="2"/>
    </row>
    <row r="28" spans="1:14" ht="10.5" customHeight="1">
      <c r="A28" s="662">
        <v>2019</v>
      </c>
      <c r="B28" s="663">
        <v>90.7</v>
      </c>
      <c r="C28" s="663">
        <v>92.6</v>
      </c>
      <c r="D28" s="663">
        <v>99.8</v>
      </c>
      <c r="E28" s="663">
        <v>102.4</v>
      </c>
      <c r="F28" s="782"/>
      <c r="G28" s="782"/>
      <c r="H28" s="782"/>
      <c r="I28" s="784"/>
      <c r="J28" s="782"/>
      <c r="K28" s="782"/>
      <c r="L28" s="782"/>
      <c r="M28" s="56"/>
      <c r="N28" s="788">
        <v>96</v>
      </c>
    </row>
    <row r="29" spans="1:13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 customHeight="1">
      <c r="A30" s="1395" t="s">
        <v>959</v>
      </c>
      <c r="B30" s="1395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</row>
    <row r="31" spans="1:13" ht="10.5" customHeight="1">
      <c r="A31" s="798"/>
      <c r="B31" s="52" t="s">
        <v>14</v>
      </c>
      <c r="C31" s="52" t="s">
        <v>15</v>
      </c>
      <c r="D31" s="52" t="s">
        <v>16</v>
      </c>
      <c r="E31" s="52" t="s">
        <v>27</v>
      </c>
      <c r="F31" s="52" t="s">
        <v>18</v>
      </c>
      <c r="G31" s="52" t="s">
        <v>19</v>
      </c>
      <c r="H31" s="663" t="s">
        <v>20</v>
      </c>
      <c r="I31" s="663" t="s">
        <v>21</v>
      </c>
      <c r="J31" s="663" t="s">
        <v>22</v>
      </c>
      <c r="K31" s="663" t="s">
        <v>23</v>
      </c>
      <c r="L31" s="663" t="s">
        <v>24</v>
      </c>
      <c r="M31" s="663" t="s">
        <v>25</v>
      </c>
    </row>
    <row r="32" spans="1:13" ht="10.5" customHeight="1">
      <c r="A32" s="662">
        <v>2009</v>
      </c>
      <c r="B32" s="59">
        <f aca="true" t="shared" si="0" ref="B32:M32">(1-B4/100)*B18/100</f>
        <v>0.410721</v>
      </c>
      <c r="C32" s="59">
        <f t="shared" si="0"/>
        <v>0.54105525</v>
      </c>
      <c r="D32" s="59">
        <f t="shared" si="0"/>
        <v>0.4607841</v>
      </c>
      <c r="E32" s="59">
        <f t="shared" si="0"/>
        <v>0.5806920600000001</v>
      </c>
      <c r="F32" s="59">
        <f t="shared" si="0"/>
        <v>0.57447936</v>
      </c>
      <c r="G32" s="59">
        <f t="shared" si="0"/>
        <v>0.52886225</v>
      </c>
      <c r="H32" s="59">
        <f t="shared" si="0"/>
        <v>0.508222330041059</v>
      </c>
      <c r="I32" s="59">
        <f t="shared" si="0"/>
        <v>0.5057959584585597</v>
      </c>
      <c r="J32" s="59">
        <f t="shared" si="0"/>
        <v>0.6211667591741659</v>
      </c>
      <c r="K32" s="59">
        <f t="shared" si="0"/>
        <v>0.56036476477376</v>
      </c>
      <c r="L32" s="59">
        <f t="shared" si="0"/>
        <v>0.41116888068240925</v>
      </c>
      <c r="M32" s="59">
        <f t="shared" si="0"/>
        <v>0.44182229144556795</v>
      </c>
    </row>
    <row r="33" spans="1:13" ht="10.5" customHeight="1">
      <c r="A33" s="662">
        <v>2010</v>
      </c>
      <c r="B33" s="59">
        <f aca="true" t="shared" si="1" ref="B33:M33">(1-B5/100)*B19/100</f>
        <v>0.33988694651864976</v>
      </c>
      <c r="C33" s="59">
        <f t="shared" si="1"/>
        <v>0.4280909310504658</v>
      </c>
      <c r="D33" s="59">
        <f t="shared" si="1"/>
        <v>0.5466177050717479</v>
      </c>
      <c r="E33" s="59">
        <f t="shared" si="1"/>
        <v>0.613922190995689</v>
      </c>
      <c r="F33" s="59">
        <f t="shared" si="1"/>
        <v>0.5621193564206868</v>
      </c>
      <c r="G33" s="59">
        <f t="shared" si="1"/>
        <v>0.5444241000000001</v>
      </c>
      <c r="H33" s="59">
        <f t="shared" si="1"/>
        <v>0.5467810399999999</v>
      </c>
      <c r="I33" s="59">
        <f t="shared" si="1"/>
        <v>0.87873438</v>
      </c>
      <c r="J33" s="59">
        <f t="shared" si="1"/>
        <v>0.6612226</v>
      </c>
      <c r="K33" s="59">
        <f t="shared" si="1"/>
        <v>0.5621605900000001</v>
      </c>
      <c r="L33" s="59">
        <f t="shared" si="1"/>
        <v>0.43707159999999995</v>
      </c>
      <c r="M33" s="59">
        <f t="shared" si="1"/>
        <v>0.47167560000000003</v>
      </c>
    </row>
    <row r="34" spans="1:13" ht="10.5" customHeight="1">
      <c r="A34" s="662">
        <v>2011</v>
      </c>
      <c r="B34" s="59">
        <f aca="true" t="shared" si="2" ref="B34:M34">(1-B6/100)*B20/100</f>
        <v>0.2989764166748092</v>
      </c>
      <c r="C34" s="59">
        <f t="shared" si="2"/>
        <v>0.3571771635033849</v>
      </c>
      <c r="D34" s="59">
        <f t="shared" si="2"/>
        <v>0.5527159888532478</v>
      </c>
      <c r="E34" s="59">
        <f t="shared" si="2"/>
        <v>0.5505892613593271</v>
      </c>
      <c r="F34" s="59">
        <f t="shared" si="2"/>
        <v>0.7269527903905977</v>
      </c>
      <c r="G34" s="59">
        <f t="shared" si="2"/>
        <v>0.5745990821171045</v>
      </c>
      <c r="H34" s="59">
        <f t="shared" si="2"/>
        <v>0.5077741738431212</v>
      </c>
      <c r="I34" s="59">
        <f t="shared" si="2"/>
        <v>0.652779</v>
      </c>
      <c r="J34" s="59">
        <f t="shared" si="2"/>
        <v>0.5085299999999999</v>
      </c>
      <c r="K34" s="59">
        <f t="shared" si="2"/>
        <v>0.4779921</v>
      </c>
      <c r="L34" s="59">
        <f t="shared" si="2"/>
        <v>0.34896659999999996</v>
      </c>
      <c r="M34" s="59">
        <f t="shared" si="2"/>
        <v>0.5613389999999999</v>
      </c>
    </row>
    <row r="35" spans="1:13" ht="10.5" customHeight="1">
      <c r="A35" s="662">
        <v>2012</v>
      </c>
      <c r="B35" s="59">
        <f aca="true" t="shared" si="3" ref="B35:M35">(1-B7/100)*B21/100</f>
        <v>0.38439439999999997</v>
      </c>
      <c r="C35" s="59">
        <f t="shared" si="3"/>
        <v>0.3234771944580872</v>
      </c>
      <c r="D35" s="59">
        <f t="shared" si="3"/>
        <v>0.3514670626585057</v>
      </c>
      <c r="E35" s="59">
        <f t="shared" si="3"/>
        <v>0.42576588902314344</v>
      </c>
      <c r="F35" s="59">
        <f t="shared" si="3"/>
        <v>0.5788796565335097</v>
      </c>
      <c r="G35" s="59">
        <f t="shared" si="3"/>
        <v>0.5029372727031404</v>
      </c>
      <c r="H35" s="59">
        <f t="shared" si="3"/>
        <v>0.4991664157631249</v>
      </c>
      <c r="I35" s="59">
        <f t="shared" si="3"/>
        <v>0.5606795075522836</v>
      </c>
      <c r="J35" s="59">
        <f t="shared" si="3"/>
        <v>0.4285339999999999</v>
      </c>
      <c r="K35" s="59">
        <f t="shared" si="3"/>
        <v>0.6318060000000001</v>
      </c>
      <c r="L35" s="59">
        <f t="shared" si="3"/>
        <v>0.42187859999999994</v>
      </c>
      <c r="M35" s="59">
        <f t="shared" si="3"/>
        <v>0.39530399999999993</v>
      </c>
    </row>
    <row r="36" spans="1:13" ht="10.5" customHeight="1">
      <c r="A36" s="662">
        <v>2013</v>
      </c>
      <c r="B36" s="59">
        <f aca="true" t="shared" si="4" ref="B36:M36">(1-B8/100)*B22/100</f>
        <v>0.3001232</v>
      </c>
      <c r="C36" s="59">
        <f t="shared" si="4"/>
        <v>0.3267173</v>
      </c>
      <c r="D36" s="59">
        <f t="shared" si="4"/>
        <v>0.44574020000000003</v>
      </c>
      <c r="E36" s="59">
        <f t="shared" si="4"/>
        <v>0.48694380000000004</v>
      </c>
      <c r="F36" s="59">
        <f t="shared" si="4"/>
        <v>0.47839679999999996</v>
      </c>
      <c r="G36" s="59">
        <f t="shared" si="4"/>
        <v>0.4153032</v>
      </c>
      <c r="H36" s="59">
        <f t="shared" si="4"/>
        <v>0.4981293</v>
      </c>
      <c r="I36" s="59">
        <f t="shared" si="4"/>
        <v>0.5541149999999999</v>
      </c>
      <c r="J36" s="59">
        <f t="shared" si="4"/>
        <v>0.509622</v>
      </c>
      <c r="K36" s="59">
        <f t="shared" si="4"/>
        <v>0.4553886</v>
      </c>
      <c r="L36" s="59">
        <f t="shared" si="4"/>
        <v>0.46208799999999994</v>
      </c>
      <c r="M36" s="59">
        <f t="shared" si="4"/>
        <v>0.47899200000000003</v>
      </c>
    </row>
    <row r="37" spans="1:13" ht="10.5" customHeight="1">
      <c r="A37" s="662">
        <v>2014</v>
      </c>
      <c r="B37" s="59">
        <f aca="true" t="shared" si="5" ref="B37:M37">(1-B9/100)*B23/100</f>
        <v>0.4499700000000001</v>
      </c>
      <c r="C37" s="59">
        <f t="shared" si="5"/>
        <v>0.44610059999999996</v>
      </c>
      <c r="D37" s="59">
        <f t="shared" si="5"/>
        <v>0.49151980000000006</v>
      </c>
      <c r="E37" s="59">
        <f t="shared" si="5"/>
        <v>0.5498505</v>
      </c>
      <c r="F37" s="59">
        <f t="shared" si="5"/>
        <v>0.5171985</v>
      </c>
      <c r="G37" s="59">
        <f t="shared" si="5"/>
        <v>0.528518</v>
      </c>
      <c r="H37" s="59">
        <f t="shared" si="5"/>
        <v>0.5497646999999999</v>
      </c>
      <c r="I37" s="59">
        <f t="shared" si="5"/>
        <v>0.5320304</v>
      </c>
      <c r="J37" s="59">
        <f t="shared" si="5"/>
        <v>0.7010658</v>
      </c>
      <c r="K37" s="59">
        <f t="shared" si="5"/>
        <v>0.6613479999999999</v>
      </c>
      <c r="L37" s="59">
        <f t="shared" si="5"/>
        <v>0.6839528</v>
      </c>
      <c r="M37" s="59">
        <f t="shared" si="5"/>
        <v>0.8806860000000001</v>
      </c>
    </row>
    <row r="38" spans="1:13" ht="10.5" customHeight="1">
      <c r="A38" s="662">
        <v>2015</v>
      </c>
      <c r="B38" s="59">
        <f aca="true" t="shared" si="6" ref="B38:M38">(1-B10/100)*B24/100</f>
        <v>0.7136163999999999</v>
      </c>
      <c r="C38" s="59">
        <f t="shared" si="6"/>
        <v>0.8215689999999999</v>
      </c>
      <c r="D38" s="59">
        <f t="shared" si="6"/>
        <v>0.6960344</v>
      </c>
      <c r="E38" s="59">
        <f t="shared" si="6"/>
        <v>0.6015235999999999</v>
      </c>
      <c r="F38" s="59">
        <f t="shared" si="6"/>
        <v>0.6580332</v>
      </c>
      <c r="G38" s="59">
        <f t="shared" si="6"/>
        <v>0.693294</v>
      </c>
      <c r="H38" s="59">
        <f t="shared" si="6"/>
        <v>0.6826992</v>
      </c>
      <c r="I38" s="59">
        <f t="shared" si="6"/>
        <v>0.7403337000000001</v>
      </c>
      <c r="J38" s="59">
        <f t="shared" si="6"/>
        <v>0.7118909999999999</v>
      </c>
      <c r="K38" s="59">
        <f t="shared" si="6"/>
        <v>0.7029023999999999</v>
      </c>
      <c r="L38" s="59">
        <f t="shared" si="6"/>
        <v>0.6378396</v>
      </c>
      <c r="M38" s="59">
        <f t="shared" si="6"/>
        <v>0.659585</v>
      </c>
    </row>
    <row r="39" spans="1:13" ht="10.5" customHeight="1">
      <c r="A39" s="662">
        <v>2016</v>
      </c>
      <c r="B39" s="59">
        <f aca="true" t="shared" si="7" ref="B39:M39">(1-B11/100)*B25/100</f>
        <v>0.6015051</v>
      </c>
      <c r="C39" s="59">
        <f t="shared" si="7"/>
        <v>0.6176999999999999</v>
      </c>
      <c r="D39" s="59">
        <f t="shared" si="7"/>
        <v>0.6698691999999999</v>
      </c>
      <c r="E39" s="59">
        <f t="shared" si="7"/>
        <v>0.6661093</v>
      </c>
      <c r="F39" s="59">
        <f t="shared" si="7"/>
        <v>0.7237272999999999</v>
      </c>
      <c r="G39" s="59">
        <f t="shared" si="7"/>
        <v>0.69598</v>
      </c>
      <c r="H39" s="59">
        <f t="shared" si="7"/>
        <v>0.6973626</v>
      </c>
      <c r="I39" s="59">
        <f t="shared" si="7"/>
        <v>0.7237994999999999</v>
      </c>
      <c r="J39" s="59">
        <f t="shared" si="7"/>
        <v>0.712602</v>
      </c>
      <c r="K39" s="59">
        <f t="shared" si="7"/>
        <v>0.7048462999999999</v>
      </c>
      <c r="L39" s="59">
        <f t="shared" si="7"/>
        <v>0.638421</v>
      </c>
      <c r="M39" s="59">
        <f t="shared" si="7"/>
        <v>0.6673266999999999</v>
      </c>
    </row>
    <row r="40" spans="1:14" ht="10.5" customHeight="1">
      <c r="A40" s="662">
        <v>2017</v>
      </c>
      <c r="B40" s="786">
        <f aca="true" t="shared" si="8" ref="B40:N40">(1-B12/100)*B26/100</f>
        <v>0.5665800000000001</v>
      </c>
      <c r="C40" s="786">
        <f t="shared" si="8"/>
        <v>0.6339612</v>
      </c>
      <c r="D40" s="786">
        <f t="shared" si="8"/>
        <v>0.7540638</v>
      </c>
      <c r="E40" s="786">
        <f t="shared" si="8"/>
        <v>0.7010955</v>
      </c>
      <c r="F40" s="786">
        <f t="shared" si="8"/>
        <v>0.7834484</v>
      </c>
      <c r="G40" s="786">
        <f t="shared" si="8"/>
        <v>0.6581142000000001</v>
      </c>
      <c r="H40" s="786">
        <f t="shared" si="8"/>
        <v>0.7892488</v>
      </c>
      <c r="I40" s="786">
        <f t="shared" si="8"/>
        <v>0.7471554</v>
      </c>
      <c r="J40" s="786">
        <f t="shared" si="8"/>
        <v>0.7587866</v>
      </c>
      <c r="K40" s="786">
        <f t="shared" si="8"/>
        <v>0.7913711999999999</v>
      </c>
      <c r="L40" s="786">
        <f t="shared" si="8"/>
        <v>0.7086915</v>
      </c>
      <c r="M40" s="786">
        <f t="shared" si="8"/>
        <v>0.7217210000000001</v>
      </c>
      <c r="N40" s="799">
        <f t="shared" si="8"/>
        <v>0.7108793999999999</v>
      </c>
    </row>
    <row r="41" spans="1:14" ht="10.5" customHeight="1">
      <c r="A41" s="662">
        <v>2018</v>
      </c>
      <c r="B41" s="786">
        <f aca="true" t="shared" si="9" ref="B41:N41">(1-B13/100)*B27/100</f>
        <v>0.66846465</v>
      </c>
      <c r="C41" s="786">
        <f t="shared" si="9"/>
        <v>0.71853621</v>
      </c>
      <c r="D41" s="786">
        <f t="shared" si="9"/>
        <v>0.7701579599999999</v>
      </c>
      <c r="E41" s="786">
        <f t="shared" si="9"/>
        <v>0.7584196400000001</v>
      </c>
      <c r="F41" s="786">
        <f t="shared" si="9"/>
        <v>0.85929308</v>
      </c>
      <c r="G41" s="786">
        <f t="shared" si="9"/>
        <v>0.7936678399999999</v>
      </c>
      <c r="H41" s="786">
        <f t="shared" si="9"/>
        <v>0.82467</v>
      </c>
      <c r="I41" s="786">
        <f t="shared" si="9"/>
        <v>0.8090967600000001</v>
      </c>
      <c r="J41" s="786">
        <f t="shared" si="9"/>
        <v>0.7505660399999999</v>
      </c>
      <c r="K41" s="786">
        <f t="shared" si="9"/>
        <v>0.8534397199999999</v>
      </c>
      <c r="L41" s="786">
        <f t="shared" si="9"/>
        <v>0.7436464799999999</v>
      </c>
      <c r="M41" s="786">
        <f t="shared" si="9"/>
        <v>0.7985302</v>
      </c>
      <c r="N41" s="799">
        <f t="shared" si="9"/>
        <v>0.7730999</v>
      </c>
    </row>
    <row r="42" spans="1:14" ht="10.5" customHeight="1">
      <c r="A42" s="662">
        <v>2019</v>
      </c>
      <c r="B42" s="786">
        <f aca="true" t="shared" si="10" ref="B42:M42">(1-B14/100)*B28/100</f>
        <v>0.6417025000000001</v>
      </c>
      <c r="C42" s="786">
        <f t="shared" si="10"/>
        <v>0.7110754</v>
      </c>
      <c r="D42" s="786">
        <f t="shared" si="10"/>
        <v>0.7335299999999999</v>
      </c>
      <c r="E42" s="786">
        <f t="shared" si="10"/>
        <v>0.8052736</v>
      </c>
      <c r="F42" s="786">
        <f t="shared" si="10"/>
        <v>0</v>
      </c>
      <c r="G42" s="786">
        <f t="shared" si="10"/>
        <v>0</v>
      </c>
      <c r="H42" s="786">
        <f t="shared" si="10"/>
        <v>0</v>
      </c>
      <c r="I42" s="786">
        <f t="shared" si="10"/>
        <v>0</v>
      </c>
      <c r="J42" s="786">
        <f t="shared" si="10"/>
        <v>0</v>
      </c>
      <c r="K42" s="786">
        <f t="shared" si="10"/>
        <v>0</v>
      </c>
      <c r="L42" s="786">
        <f t="shared" si="10"/>
        <v>0</v>
      </c>
      <c r="M42" s="786">
        <f t="shared" si="10"/>
        <v>0</v>
      </c>
      <c r="N42" s="787">
        <v>71.8</v>
      </c>
    </row>
    <row r="43" ht="10.5" customHeight="1"/>
    <row r="44" spans="1:12" ht="25.5">
      <c r="A44" s="793"/>
      <c r="B44" s="18">
        <v>2009</v>
      </c>
      <c r="C44" s="18">
        <v>2010</v>
      </c>
      <c r="D44" s="18">
        <v>2011</v>
      </c>
      <c r="E44" s="18">
        <v>2012</v>
      </c>
      <c r="F44" s="18">
        <v>2013</v>
      </c>
      <c r="G44" s="18">
        <v>2014</v>
      </c>
      <c r="H44" s="18">
        <v>2015</v>
      </c>
      <c r="I44" s="18">
        <v>2016</v>
      </c>
      <c r="J44" s="64">
        <v>2017</v>
      </c>
      <c r="K44" s="64">
        <v>2018</v>
      </c>
      <c r="L44" s="790" t="s">
        <v>960</v>
      </c>
    </row>
    <row r="45" spans="1:12" ht="12.75">
      <c r="A45" s="43" t="s">
        <v>531</v>
      </c>
      <c r="B45" s="60">
        <v>76.4</v>
      </c>
      <c r="C45" s="60">
        <v>70.1</v>
      </c>
      <c r="D45" s="60">
        <v>70.7</v>
      </c>
      <c r="E45" s="60">
        <v>83</v>
      </c>
      <c r="F45" s="60">
        <v>79.3</v>
      </c>
      <c r="G45" s="60">
        <v>91.9</v>
      </c>
      <c r="H45" s="60">
        <v>100.8</v>
      </c>
      <c r="I45" s="60">
        <v>93.4</v>
      </c>
      <c r="J45" s="262">
        <v>96.6</v>
      </c>
      <c r="K45" s="262">
        <v>101.6</v>
      </c>
      <c r="L45" s="791">
        <v>96</v>
      </c>
    </row>
    <row r="46" spans="1:12" ht="12.75">
      <c r="A46" s="43" t="s">
        <v>532</v>
      </c>
      <c r="B46" s="60">
        <v>34</v>
      </c>
      <c r="C46" s="60">
        <v>30.38</v>
      </c>
      <c r="D46" s="60">
        <v>37.58</v>
      </c>
      <c r="E46" s="60">
        <v>46.38</v>
      </c>
      <c r="F46" s="60">
        <v>45.04</v>
      </c>
      <c r="G46" s="60">
        <v>37.81</v>
      </c>
      <c r="H46" s="60">
        <v>31.34</v>
      </c>
      <c r="I46" s="60">
        <v>28.04</v>
      </c>
      <c r="J46" s="262">
        <v>26.41</v>
      </c>
      <c r="K46" s="262">
        <v>23.9</v>
      </c>
      <c r="L46" s="791">
        <v>25.23</v>
      </c>
    </row>
    <row r="47" spans="1:12" ht="13.5" thickBot="1">
      <c r="A47" s="43" t="s">
        <v>533</v>
      </c>
      <c r="B47" s="60">
        <v>50.424</v>
      </c>
      <c r="C47" s="60">
        <v>48.80361999999999</v>
      </c>
      <c r="D47" s="60">
        <v>44.13094000000001</v>
      </c>
      <c r="E47" s="60">
        <v>44.5046</v>
      </c>
      <c r="F47" s="60">
        <v>43.58328</v>
      </c>
      <c r="G47" s="60">
        <v>57.152609999999996</v>
      </c>
      <c r="H47" s="60">
        <v>69.20927999999999</v>
      </c>
      <c r="I47" s="60">
        <v>67.21064000000001</v>
      </c>
      <c r="J47" s="262">
        <v>71.1</v>
      </c>
      <c r="K47" s="316">
        <v>77.3</v>
      </c>
      <c r="L47" s="792">
        <v>71.8</v>
      </c>
    </row>
    <row r="49" spans="2:9" ht="12.75">
      <c r="B49" s="61"/>
      <c r="C49" s="61"/>
      <c r="D49" s="61"/>
      <c r="E49" s="61"/>
      <c r="F49" s="61"/>
      <c r="G49" s="61"/>
      <c r="H49" s="61"/>
      <c r="I49" s="61"/>
    </row>
    <row r="50" spans="2:9" ht="12.75">
      <c r="B50" s="62"/>
      <c r="C50" s="62"/>
      <c r="D50" s="62"/>
      <c r="E50" s="62"/>
      <c r="F50" s="62"/>
      <c r="G50" s="62"/>
      <c r="H50" s="62"/>
      <c r="I50" s="62"/>
    </row>
    <row r="83" spans="11:14" ht="12.75">
      <c r="K83" s="1172" t="s">
        <v>698</v>
      </c>
      <c r="L83" s="1172"/>
      <c r="M83" s="1172"/>
      <c r="N83" s="1172"/>
    </row>
  </sheetData>
  <sheetProtection/>
  <mergeCells count="5">
    <mergeCell ref="A1:M1"/>
    <mergeCell ref="A2:M2"/>
    <mergeCell ref="A16:M16"/>
    <mergeCell ref="A30:M30"/>
    <mergeCell ref="K83:N83"/>
  </mergeCells>
  <printOptions/>
  <pageMargins left="0.25" right="0.25" top="0.75" bottom="0.75" header="0.3" footer="0.3"/>
  <pageSetup orientation="landscape" scale="98" r:id="rId2"/>
  <rowBreaks count="1" manualBreakCount="1">
    <brk id="4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60" zoomScalePageLayoutView="0" workbookViewId="0" topLeftCell="A4">
      <selection activeCell="U42" sqref="U42"/>
    </sheetView>
  </sheetViews>
  <sheetFormatPr defaultColWidth="9.140625" defaultRowHeight="15"/>
  <cols>
    <col min="1" max="1" width="8.8515625" style="5" bestFit="1" customWidth="1"/>
    <col min="2" max="2" width="7.7109375" style="1" bestFit="1" customWidth="1"/>
    <col min="3" max="5" width="8.00390625" style="1" bestFit="1" customWidth="1"/>
    <col min="6" max="7" width="7.7109375" style="1" bestFit="1" customWidth="1"/>
    <col min="8" max="8" width="8.00390625" style="1" bestFit="1" customWidth="1"/>
    <col min="9" max="9" width="7.8515625" style="1" bestFit="1" customWidth="1"/>
    <col min="10" max="13" width="7.7109375" style="1" bestFit="1" customWidth="1"/>
    <col min="14" max="14" width="8.57421875" style="1" bestFit="1" customWidth="1"/>
    <col min="15" max="16384" width="9.140625" style="1" customWidth="1"/>
  </cols>
  <sheetData>
    <row r="1" spans="1:16" ht="12.75">
      <c r="A1" s="1396" t="s">
        <v>992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  <c r="N1" s="1398"/>
      <c r="O1" s="153"/>
      <c r="P1" s="153"/>
    </row>
    <row r="2" spans="1:14" ht="12.75">
      <c r="A2" s="43"/>
      <c r="B2" s="10" t="s">
        <v>14</v>
      </c>
      <c r="C2" s="160" t="s">
        <v>15</v>
      </c>
      <c r="D2" s="160" t="s">
        <v>16</v>
      </c>
      <c r="E2" s="160" t="s">
        <v>17</v>
      </c>
      <c r="F2" s="160" t="s">
        <v>18</v>
      </c>
      <c r="G2" s="160" t="s">
        <v>19</v>
      </c>
      <c r="H2" s="160" t="s">
        <v>20</v>
      </c>
      <c r="I2" s="160" t="s">
        <v>21</v>
      </c>
      <c r="J2" s="160" t="s">
        <v>22</v>
      </c>
      <c r="K2" s="160" t="s">
        <v>23</v>
      </c>
      <c r="L2" s="160" t="s">
        <v>24</v>
      </c>
      <c r="M2" s="160" t="s">
        <v>25</v>
      </c>
      <c r="N2" s="18" t="s">
        <v>135</v>
      </c>
    </row>
    <row r="3" spans="1:14" ht="12.75">
      <c r="A3" s="474">
        <v>2009</v>
      </c>
      <c r="B3" s="11">
        <v>644987</v>
      </c>
      <c r="C3" s="11">
        <v>568719</v>
      </c>
      <c r="D3" s="11">
        <v>589279</v>
      </c>
      <c r="E3" s="11">
        <v>462709</v>
      </c>
      <c r="F3" s="11">
        <v>448118</v>
      </c>
      <c r="G3" s="11">
        <v>427694</v>
      </c>
      <c r="H3" s="11">
        <v>467863</v>
      </c>
      <c r="I3" s="11">
        <v>493772</v>
      </c>
      <c r="J3" s="11">
        <v>439604</v>
      </c>
      <c r="K3" s="11">
        <v>489635</v>
      </c>
      <c r="L3" s="11">
        <v>557554</v>
      </c>
      <c r="M3" s="11">
        <v>639797</v>
      </c>
      <c r="N3" s="884">
        <f aca="true" t="shared" si="0" ref="N3:N13">SUM(B3:M3)</f>
        <v>6229731</v>
      </c>
    </row>
    <row r="4" spans="1:14" ht="12.75">
      <c r="A4" s="883">
        <v>2010</v>
      </c>
      <c r="B4" s="12">
        <v>675343</v>
      </c>
      <c r="C4" s="12">
        <v>608940</v>
      </c>
      <c r="D4" s="12">
        <v>610583</v>
      </c>
      <c r="E4" s="12">
        <v>506275</v>
      </c>
      <c r="F4" s="12">
        <v>476500</v>
      </c>
      <c r="G4" s="12">
        <v>464120</v>
      </c>
      <c r="H4" s="12">
        <v>499241</v>
      </c>
      <c r="I4" s="12">
        <v>512024</v>
      </c>
      <c r="J4" s="13">
        <v>460893</v>
      </c>
      <c r="K4" s="13">
        <v>509793</v>
      </c>
      <c r="L4" s="14">
        <v>532126</v>
      </c>
      <c r="M4" s="14">
        <v>660665</v>
      </c>
      <c r="N4" s="884">
        <f t="shared" si="0"/>
        <v>6516503</v>
      </c>
    </row>
    <row r="5" spans="1:14" ht="12.75">
      <c r="A5" s="883">
        <v>2011</v>
      </c>
      <c r="B5" s="14">
        <v>708263.6</v>
      </c>
      <c r="C5" s="14">
        <v>623208</v>
      </c>
      <c r="D5" s="14">
        <v>634087.2999999999</v>
      </c>
      <c r="E5" s="14">
        <v>536286</v>
      </c>
      <c r="F5" s="14">
        <v>533563.6</v>
      </c>
      <c r="G5" s="14">
        <v>495139</v>
      </c>
      <c r="H5" s="14">
        <v>545315.284</v>
      </c>
      <c r="I5" s="14">
        <v>567282.352</v>
      </c>
      <c r="J5" s="246">
        <v>512979</v>
      </c>
      <c r="K5" s="14">
        <v>551132.227777105</v>
      </c>
      <c r="L5" s="14">
        <v>619654.863689371</v>
      </c>
      <c r="M5" s="14">
        <v>710869.980760876</v>
      </c>
      <c r="N5" s="884">
        <f t="shared" si="0"/>
        <v>7037781.208227352</v>
      </c>
    </row>
    <row r="6" spans="1:14" ht="12.75">
      <c r="A6" s="474">
        <v>2012</v>
      </c>
      <c r="B6" s="15">
        <v>733972.936504737</v>
      </c>
      <c r="C6" s="15">
        <v>680053.720967109</v>
      </c>
      <c r="D6" s="15">
        <v>596982</v>
      </c>
      <c r="E6" s="15">
        <v>537949.9</v>
      </c>
      <c r="F6" s="13">
        <v>483890.9</v>
      </c>
      <c r="G6" s="15">
        <v>489723</v>
      </c>
      <c r="H6" s="15">
        <v>536890.863014599</v>
      </c>
      <c r="I6" s="15">
        <v>540566</v>
      </c>
      <c r="J6" s="15">
        <v>469527</v>
      </c>
      <c r="K6" s="15">
        <v>484705.661665298</v>
      </c>
      <c r="L6" s="15">
        <v>548289.026552565</v>
      </c>
      <c r="M6" s="15">
        <v>749398</v>
      </c>
      <c r="N6" s="884">
        <f t="shared" si="0"/>
        <v>6851949.008704308</v>
      </c>
    </row>
    <row r="7" spans="1:14" ht="12.75">
      <c r="A7" s="883">
        <v>2013</v>
      </c>
      <c r="B7" s="19">
        <v>743846.309682549</v>
      </c>
      <c r="C7" s="19">
        <v>665392.4103706509</v>
      </c>
      <c r="D7" s="19">
        <v>673578.184832076</v>
      </c>
      <c r="E7" s="15">
        <v>545600.367041559</v>
      </c>
      <c r="F7" s="9">
        <v>502945</v>
      </c>
      <c r="G7" s="16">
        <v>511390</v>
      </c>
      <c r="H7" s="9">
        <v>546696</v>
      </c>
      <c r="I7" s="9">
        <v>565789</v>
      </c>
      <c r="J7" s="9">
        <v>493056</v>
      </c>
      <c r="K7" s="17">
        <v>532555.3511320871</v>
      </c>
      <c r="L7" s="17">
        <v>589808.270631668</v>
      </c>
      <c r="M7" s="17">
        <v>774402.8087441729</v>
      </c>
      <c r="N7" s="884">
        <f t="shared" si="0"/>
        <v>7145059.702434763</v>
      </c>
    </row>
    <row r="8" spans="1:14" ht="12.75">
      <c r="A8" s="883">
        <v>2014</v>
      </c>
      <c r="B8" s="19">
        <v>733468</v>
      </c>
      <c r="C8" s="19">
        <v>631678</v>
      </c>
      <c r="D8" s="19">
        <v>645837</v>
      </c>
      <c r="E8" s="15">
        <v>578948</v>
      </c>
      <c r="F8" s="17">
        <v>541016</v>
      </c>
      <c r="G8" s="16">
        <v>501088</v>
      </c>
      <c r="H8" s="9">
        <v>530554</v>
      </c>
      <c r="I8" s="17">
        <v>556098</v>
      </c>
      <c r="J8" s="17">
        <v>492427</v>
      </c>
      <c r="K8" s="17">
        <v>537280</v>
      </c>
      <c r="L8" s="17">
        <v>546419</v>
      </c>
      <c r="M8" s="17">
        <v>640431</v>
      </c>
      <c r="N8" s="884">
        <f t="shared" si="0"/>
        <v>6935244</v>
      </c>
    </row>
    <row r="9" spans="1:14" ht="12.75">
      <c r="A9" s="474">
        <v>2015</v>
      </c>
      <c r="B9" s="19">
        <v>686041</v>
      </c>
      <c r="C9" s="19">
        <v>591978</v>
      </c>
      <c r="D9" s="19">
        <v>594775</v>
      </c>
      <c r="E9" s="15">
        <v>514282</v>
      </c>
      <c r="F9" s="17">
        <v>472405</v>
      </c>
      <c r="G9" s="16">
        <v>465730</v>
      </c>
      <c r="H9" s="16">
        <v>536160</v>
      </c>
      <c r="I9" s="16">
        <v>529208</v>
      </c>
      <c r="J9" s="16">
        <v>459012</v>
      </c>
      <c r="K9" s="16">
        <v>476969</v>
      </c>
      <c r="L9" s="16">
        <v>519281</v>
      </c>
      <c r="M9" s="16">
        <v>649026</v>
      </c>
      <c r="N9" s="884">
        <f t="shared" si="0"/>
        <v>6494867</v>
      </c>
    </row>
    <row r="10" spans="1:14" ht="12.75">
      <c r="A10" s="474">
        <v>2016</v>
      </c>
      <c r="B10" s="19">
        <v>671884</v>
      </c>
      <c r="C10" s="19">
        <v>559772</v>
      </c>
      <c r="D10" s="19">
        <v>573419</v>
      </c>
      <c r="E10" s="15">
        <v>469803</v>
      </c>
      <c r="F10" s="17">
        <v>477468</v>
      </c>
      <c r="G10" s="16">
        <v>463248</v>
      </c>
      <c r="H10" s="16">
        <v>509916</v>
      </c>
      <c r="I10" s="16">
        <v>514034</v>
      </c>
      <c r="J10" s="16">
        <v>451153</v>
      </c>
      <c r="K10" s="16">
        <v>480236</v>
      </c>
      <c r="L10" s="16">
        <v>540024</v>
      </c>
      <c r="M10" s="16">
        <v>688760</v>
      </c>
      <c r="N10" s="884">
        <f t="shared" si="0"/>
        <v>6399717</v>
      </c>
    </row>
    <row r="11" spans="1:14" ht="12.75">
      <c r="A11" s="474">
        <v>2017</v>
      </c>
      <c r="B11" s="19">
        <v>715886</v>
      </c>
      <c r="C11" s="19">
        <v>562270</v>
      </c>
      <c r="D11" s="19">
        <v>545214</v>
      </c>
      <c r="E11" s="15">
        <v>493731</v>
      </c>
      <c r="F11" s="270">
        <v>475055.24588289997</v>
      </c>
      <c r="G11" s="270">
        <v>485386.0228383368</v>
      </c>
      <c r="H11" s="270">
        <v>529805.327626669</v>
      </c>
      <c r="I11" s="270">
        <v>543145</v>
      </c>
      <c r="J11" s="9">
        <v>451103</v>
      </c>
      <c r="K11" s="9">
        <v>482629</v>
      </c>
      <c r="L11" s="16">
        <v>546256</v>
      </c>
      <c r="M11" s="16">
        <v>667841</v>
      </c>
      <c r="N11" s="884">
        <f t="shared" si="0"/>
        <v>6498321.596347906</v>
      </c>
    </row>
    <row r="12" spans="1:14" ht="12.75">
      <c r="A12" s="474">
        <v>2018</v>
      </c>
      <c r="B12" s="475">
        <v>659778.4025253301</v>
      </c>
      <c r="C12" s="475">
        <v>590822.565087522</v>
      </c>
      <c r="D12" s="286">
        <v>597594.5765093501</v>
      </c>
      <c r="E12" s="475">
        <v>468417.222662</v>
      </c>
      <c r="F12" s="270">
        <v>467468</v>
      </c>
      <c r="G12" s="270">
        <v>468885</v>
      </c>
      <c r="H12" s="476">
        <v>508892.46679516</v>
      </c>
      <c r="I12" s="476">
        <v>539133.8514695399</v>
      </c>
      <c r="J12" s="313">
        <v>465468.41102895</v>
      </c>
      <c r="K12" s="313">
        <v>471406.74544532003</v>
      </c>
      <c r="L12" s="313">
        <v>517882.03745769</v>
      </c>
      <c r="M12" s="313">
        <v>681161.9958609999</v>
      </c>
      <c r="N12" s="884">
        <f t="shared" si="0"/>
        <v>6436911.274841862</v>
      </c>
    </row>
    <row r="13" spans="1:14" ht="12.75">
      <c r="A13" s="474">
        <v>2019</v>
      </c>
      <c r="B13" s="475">
        <v>735812.7324330698</v>
      </c>
      <c r="C13" s="475">
        <v>586992.48008369</v>
      </c>
      <c r="D13" s="475">
        <v>559331.1568939202</v>
      </c>
      <c r="E13" s="475">
        <v>500485.03576017026</v>
      </c>
      <c r="F13" s="270"/>
      <c r="G13" s="270"/>
      <c r="H13" s="476"/>
      <c r="I13" s="476"/>
      <c r="J13" s="313"/>
      <c r="K13" s="313"/>
      <c r="L13" s="313"/>
      <c r="M13" s="313"/>
      <c r="N13" s="884">
        <f t="shared" si="0"/>
        <v>2382621.4051708505</v>
      </c>
    </row>
    <row r="14" spans="2:14" ht="12.75"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</row>
    <row r="15" spans="1:14" ht="12.75">
      <c r="A15" s="471"/>
      <c r="B15" s="10" t="s">
        <v>14</v>
      </c>
      <c r="C15" s="160" t="s">
        <v>15</v>
      </c>
      <c r="D15" s="160" t="s">
        <v>16</v>
      </c>
      <c r="E15" s="160" t="s">
        <v>17</v>
      </c>
      <c r="F15" s="160" t="s">
        <v>18</v>
      </c>
      <c r="G15" s="160" t="s">
        <v>19</v>
      </c>
      <c r="H15" s="160" t="s">
        <v>20</v>
      </c>
      <c r="I15" s="160" t="s">
        <v>21</v>
      </c>
      <c r="J15" s="160" t="s">
        <v>22</v>
      </c>
      <c r="K15" s="160" t="s">
        <v>23</v>
      </c>
      <c r="L15" s="160" t="s">
        <v>24</v>
      </c>
      <c r="M15" s="160" t="s">
        <v>25</v>
      </c>
      <c r="N15" s="314"/>
    </row>
    <row r="16" spans="1:14" ht="12.75">
      <c r="A16" s="43" t="s">
        <v>136</v>
      </c>
      <c r="B16" s="51">
        <v>697347.0248712616</v>
      </c>
      <c r="C16" s="51">
        <v>608283.3696425282</v>
      </c>
      <c r="D16" s="51">
        <v>606134.9061341427</v>
      </c>
      <c r="E16" s="51">
        <v>511400.14897035586</v>
      </c>
      <c r="F16" s="51">
        <v>487842.97458829003</v>
      </c>
      <c r="G16" s="51">
        <v>477240.3022838336</v>
      </c>
      <c r="H16" s="51">
        <v>521133.39414364286</v>
      </c>
      <c r="I16" s="51">
        <v>536105.220346954</v>
      </c>
      <c r="J16" s="51">
        <v>469522.24110289494</v>
      </c>
      <c r="K16" s="51">
        <v>501634.19860198104</v>
      </c>
      <c r="L16" s="51">
        <v>551729.4198331294</v>
      </c>
      <c r="M16" s="51">
        <v>686235.278536605</v>
      </c>
      <c r="N16" s="473"/>
    </row>
    <row r="17" spans="1:13" ht="12.75">
      <c r="A17" s="474">
        <v>2019</v>
      </c>
      <c r="B17" s="475">
        <v>735812.7324330698</v>
      </c>
      <c r="C17" s="475">
        <v>586992.48008369</v>
      </c>
      <c r="D17" s="475">
        <v>559331.1568939202</v>
      </c>
      <c r="E17" s="475">
        <v>500485.03576017026</v>
      </c>
      <c r="F17" s="270"/>
      <c r="G17" s="270"/>
      <c r="H17" s="476"/>
      <c r="I17" s="476"/>
      <c r="J17" s="313"/>
      <c r="K17" s="313"/>
      <c r="L17" s="313"/>
      <c r="M17" s="313"/>
    </row>
    <row r="18" spans="1:13" ht="12.75">
      <c r="A18" s="477" t="s">
        <v>891</v>
      </c>
      <c r="B18" s="478">
        <f>B17-B16</f>
        <v>38465.70756180829</v>
      </c>
      <c r="C18" s="478">
        <f>C17-C16</f>
        <v>-21290.889558838215</v>
      </c>
      <c r="D18" s="478">
        <f>D17-D16</f>
        <v>-46803.7492402225</v>
      </c>
      <c r="E18" s="478">
        <f>E17-E16</f>
        <v>-10915.113210185606</v>
      </c>
      <c r="F18" s="478"/>
      <c r="G18" s="478"/>
      <c r="H18" s="478"/>
      <c r="I18" s="478"/>
      <c r="J18" s="478"/>
      <c r="K18" s="478"/>
      <c r="L18" s="478"/>
      <c r="M18" s="478"/>
    </row>
    <row r="19" spans="10:13" ht="12.75">
      <c r="J19" s="1399" t="s">
        <v>698</v>
      </c>
      <c r="K19" s="1399"/>
      <c r="L19" s="1399"/>
      <c r="M19" s="1399"/>
    </row>
  </sheetData>
  <sheetProtection/>
  <mergeCells count="2">
    <mergeCell ref="A1:N1"/>
    <mergeCell ref="J19:M19"/>
  </mergeCells>
  <printOptions/>
  <pageMargins left="0.25" right="0.25" top="0.75" bottom="0.75" header="0.3" footer="0.3"/>
  <pageSetup fitToHeight="1" fitToWidth="1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60" zoomScalePageLayoutView="0" workbookViewId="0" topLeftCell="A1">
      <selection activeCell="R17" sqref="R17"/>
    </sheetView>
  </sheetViews>
  <sheetFormatPr defaultColWidth="9.140625" defaultRowHeight="15"/>
  <cols>
    <col min="1" max="1" width="3.421875" style="47" bestFit="1" customWidth="1"/>
    <col min="2" max="2" width="39.421875" style="47" bestFit="1" customWidth="1"/>
    <col min="3" max="4" width="6.57421875" style="47" bestFit="1" customWidth="1"/>
    <col min="5" max="6" width="7.421875" style="47" bestFit="1" customWidth="1"/>
    <col min="7" max="9" width="8.00390625" style="47" bestFit="1" customWidth="1"/>
    <col min="10" max="10" width="8.140625" style="47" bestFit="1" customWidth="1"/>
    <col min="11" max="13" width="8.00390625" style="47" bestFit="1" customWidth="1"/>
    <col min="14" max="14" width="7.140625" style="47" bestFit="1" customWidth="1"/>
    <col min="15" max="15" width="8.421875" style="47" bestFit="1" customWidth="1"/>
    <col min="16" max="16" width="9.57421875" style="47" bestFit="1" customWidth="1"/>
    <col min="17" max="16384" width="9.140625" style="47" customWidth="1"/>
  </cols>
  <sheetData>
    <row r="1" spans="1:15" ht="15.75" customHeight="1">
      <c r="A1" s="1400" t="s">
        <v>981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2"/>
    </row>
    <row r="2" spans="1:15" ht="12.75">
      <c r="A2" s="891" t="s">
        <v>534</v>
      </c>
      <c r="B2" s="885" t="s">
        <v>699</v>
      </c>
      <c r="C2" s="296" t="s">
        <v>14</v>
      </c>
      <c r="D2" s="296" t="s">
        <v>15</v>
      </c>
      <c r="E2" s="296" t="s">
        <v>16</v>
      </c>
      <c r="F2" s="296" t="s">
        <v>17</v>
      </c>
      <c r="G2" s="296" t="s">
        <v>18</v>
      </c>
      <c r="H2" s="296" t="s">
        <v>19</v>
      </c>
      <c r="I2" s="296" t="s">
        <v>20</v>
      </c>
      <c r="J2" s="296" t="s">
        <v>21</v>
      </c>
      <c r="K2" s="296" t="s">
        <v>22</v>
      </c>
      <c r="L2" s="296" t="s">
        <v>23</v>
      </c>
      <c r="M2" s="296" t="s">
        <v>24</v>
      </c>
      <c r="N2" s="296" t="s">
        <v>25</v>
      </c>
      <c r="O2" s="892" t="s">
        <v>233</v>
      </c>
    </row>
    <row r="3" spans="1:15" ht="12.75">
      <c r="A3" s="893">
        <v>1</v>
      </c>
      <c r="B3" s="886" t="s">
        <v>977</v>
      </c>
      <c r="C3" s="887">
        <v>7915.524482999999</v>
      </c>
      <c r="D3" s="888">
        <v>7921.476232000001</v>
      </c>
      <c r="E3" s="888">
        <v>8545.348668000002</v>
      </c>
      <c r="F3" s="888">
        <v>8440.032017000001</v>
      </c>
      <c r="G3" s="346"/>
      <c r="H3" s="346"/>
      <c r="I3" s="346"/>
      <c r="J3" s="346"/>
      <c r="K3" s="346"/>
      <c r="L3" s="346"/>
      <c r="M3" s="346"/>
      <c r="N3" s="346"/>
      <c r="O3" s="894">
        <v>32822.3814</v>
      </c>
    </row>
    <row r="4" spans="1:15" ht="12.75">
      <c r="A4" s="893">
        <v>2</v>
      </c>
      <c r="B4" s="886" t="s">
        <v>978</v>
      </c>
      <c r="C4" s="887">
        <v>0</v>
      </c>
      <c r="D4" s="888">
        <v>0</v>
      </c>
      <c r="E4" s="888">
        <v>0</v>
      </c>
      <c r="F4" s="888">
        <v>0</v>
      </c>
      <c r="G4" s="346"/>
      <c r="H4" s="346"/>
      <c r="I4" s="346"/>
      <c r="J4" s="346"/>
      <c r="K4" s="346"/>
      <c r="L4" s="346"/>
      <c r="M4" s="346"/>
      <c r="N4" s="346"/>
      <c r="O4" s="894">
        <v>0</v>
      </c>
    </row>
    <row r="5" spans="1:15" ht="12.75">
      <c r="A5" s="893">
        <v>3</v>
      </c>
      <c r="B5" s="297" t="s">
        <v>722</v>
      </c>
      <c r="C5" s="887">
        <v>2953.0985210000003</v>
      </c>
      <c r="D5" s="888">
        <v>4485.496528999999</v>
      </c>
      <c r="E5" s="888">
        <v>5134.430257</v>
      </c>
      <c r="F5" s="888">
        <v>4868.811035999999</v>
      </c>
      <c r="G5" s="346"/>
      <c r="H5" s="346"/>
      <c r="I5" s="346"/>
      <c r="J5" s="346"/>
      <c r="K5" s="346"/>
      <c r="L5" s="346"/>
      <c r="M5" s="346"/>
      <c r="N5" s="346"/>
      <c r="O5" s="894">
        <v>17441.836343</v>
      </c>
    </row>
    <row r="6" spans="1:15" ht="12.75">
      <c r="A6" s="893">
        <v>4</v>
      </c>
      <c r="B6" s="297" t="s">
        <v>234</v>
      </c>
      <c r="C6" s="887">
        <v>2611.209117</v>
      </c>
      <c r="D6" s="888">
        <v>8579.645956</v>
      </c>
      <c r="E6" s="888">
        <v>9664.661192</v>
      </c>
      <c r="F6" s="888">
        <v>9279.617537999999</v>
      </c>
      <c r="G6" s="346"/>
      <c r="H6" s="346"/>
      <c r="I6" s="346"/>
      <c r="J6" s="346"/>
      <c r="K6" s="346"/>
      <c r="L6" s="346"/>
      <c r="M6" s="346"/>
      <c r="N6" s="346"/>
      <c r="O6" s="894">
        <v>30135.133802999997</v>
      </c>
    </row>
    <row r="7" spans="1:15" ht="12.75">
      <c r="A7" s="893">
        <v>5</v>
      </c>
      <c r="B7" s="297" t="s">
        <v>723</v>
      </c>
      <c r="C7" s="887">
        <v>6615.831745999999</v>
      </c>
      <c r="D7" s="888">
        <v>9595.771132999998</v>
      </c>
      <c r="E7" s="888">
        <v>11330.718051</v>
      </c>
      <c r="F7" s="888">
        <v>12500.562622000001</v>
      </c>
      <c r="G7" s="346"/>
      <c r="H7" s="346"/>
      <c r="I7" s="346"/>
      <c r="J7" s="346"/>
      <c r="K7" s="346"/>
      <c r="L7" s="346"/>
      <c r="M7" s="346"/>
      <c r="N7" s="346"/>
      <c r="O7" s="894">
        <v>40042.883552</v>
      </c>
    </row>
    <row r="8" spans="1:15" ht="12.75">
      <c r="A8" s="893">
        <v>6</v>
      </c>
      <c r="B8" s="889" t="s">
        <v>235</v>
      </c>
      <c r="C8" s="887">
        <v>8347.008645000002</v>
      </c>
      <c r="D8" s="888">
        <v>1444.9715869999998</v>
      </c>
      <c r="E8" s="888">
        <v>7822.583259</v>
      </c>
      <c r="F8" s="888">
        <v>11882.726837999999</v>
      </c>
      <c r="G8" s="346"/>
      <c r="H8" s="346"/>
      <c r="I8" s="346"/>
      <c r="J8" s="346"/>
      <c r="K8" s="346"/>
      <c r="L8" s="346"/>
      <c r="M8" s="346"/>
      <c r="N8" s="346"/>
      <c r="O8" s="894">
        <v>29497.290329</v>
      </c>
    </row>
    <row r="9" spans="1:15" ht="12.75">
      <c r="A9" s="893">
        <v>7</v>
      </c>
      <c r="B9" s="889" t="s">
        <v>236</v>
      </c>
      <c r="C9" s="887">
        <v>409.98446900000005</v>
      </c>
      <c r="D9" s="888">
        <v>845.3981219999998</v>
      </c>
      <c r="E9" s="888">
        <v>1310.9680560000002</v>
      </c>
      <c r="F9" s="888">
        <v>892.6278829999999</v>
      </c>
      <c r="G9" s="346"/>
      <c r="H9" s="346"/>
      <c r="I9" s="346"/>
      <c r="J9" s="346"/>
      <c r="K9" s="346"/>
      <c r="L9" s="346"/>
      <c r="M9" s="346"/>
      <c r="N9" s="346"/>
      <c r="O9" s="894">
        <v>3458.9785300000003</v>
      </c>
    </row>
    <row r="10" spans="1:15" ht="12.75">
      <c r="A10" s="893">
        <v>8</v>
      </c>
      <c r="B10" s="889" t="s">
        <v>222</v>
      </c>
      <c r="C10" s="887">
        <v>1139.7675</v>
      </c>
      <c r="D10" s="888">
        <v>1211.6054919999997</v>
      </c>
      <c r="E10" s="888">
        <v>32606.595606999996</v>
      </c>
      <c r="F10" s="888">
        <v>33380.200782</v>
      </c>
      <c r="G10" s="346"/>
      <c r="H10" s="346"/>
      <c r="I10" s="346"/>
      <c r="J10" s="346"/>
      <c r="K10" s="346"/>
      <c r="L10" s="346"/>
      <c r="M10" s="346"/>
      <c r="N10" s="346"/>
      <c r="O10" s="894">
        <v>68338.16938099999</v>
      </c>
    </row>
    <row r="11" spans="1:15" ht="12.75">
      <c r="A11" s="893">
        <v>9</v>
      </c>
      <c r="B11" s="889" t="s">
        <v>982</v>
      </c>
      <c r="C11" s="887">
        <v>36.11835699999999</v>
      </c>
      <c r="D11" s="888">
        <v>39.40153299999999</v>
      </c>
      <c r="E11" s="888">
        <v>670.772762</v>
      </c>
      <c r="F11" s="888">
        <v>247.82950400000007</v>
      </c>
      <c r="G11" s="346"/>
      <c r="H11" s="346"/>
      <c r="I11" s="346"/>
      <c r="J11" s="346"/>
      <c r="K11" s="346"/>
      <c r="L11" s="346"/>
      <c r="M11" s="346"/>
      <c r="N11" s="346"/>
      <c r="O11" s="894">
        <v>994.1221559999999</v>
      </c>
    </row>
    <row r="12" spans="1:15" ht="12.75">
      <c r="A12" s="893">
        <v>10</v>
      </c>
      <c r="B12" s="889" t="s">
        <v>979</v>
      </c>
      <c r="C12" s="887">
        <v>3860.869966999999</v>
      </c>
      <c r="D12" s="888">
        <v>5750.636723</v>
      </c>
      <c r="E12" s="888">
        <v>7009.797580000002</v>
      </c>
      <c r="F12" s="888">
        <v>6884.663093</v>
      </c>
      <c r="G12" s="346"/>
      <c r="H12" s="346"/>
      <c r="I12" s="346"/>
      <c r="J12" s="346"/>
      <c r="K12" s="346"/>
      <c r="L12" s="346"/>
      <c r="M12" s="346"/>
      <c r="N12" s="346"/>
      <c r="O12" s="894">
        <v>23505.967363</v>
      </c>
    </row>
    <row r="13" spans="1:15" ht="12.75">
      <c r="A13" s="893">
        <v>11</v>
      </c>
      <c r="B13" s="889" t="s">
        <v>980</v>
      </c>
      <c r="C13" s="887">
        <v>3073.3104169999997</v>
      </c>
      <c r="D13" s="888">
        <v>6347.241731999998</v>
      </c>
      <c r="E13" s="888">
        <v>7268.0919410000015</v>
      </c>
      <c r="F13" s="888">
        <v>6914.765445000001</v>
      </c>
      <c r="G13" s="346"/>
      <c r="H13" s="346"/>
      <c r="I13" s="346"/>
      <c r="J13" s="346"/>
      <c r="K13" s="346"/>
      <c r="L13" s="346"/>
      <c r="M13" s="346"/>
      <c r="N13" s="346"/>
      <c r="O13" s="894">
        <v>23603.409535</v>
      </c>
    </row>
    <row r="14" spans="1:15" ht="12.75">
      <c r="A14" s="893">
        <v>12</v>
      </c>
      <c r="B14" s="297" t="s">
        <v>801</v>
      </c>
      <c r="C14" s="890">
        <v>0.06448799999999999</v>
      </c>
      <c r="D14" s="890">
        <v>0.14334599999999997</v>
      </c>
      <c r="E14" s="890">
        <v>0.029316999999999996</v>
      </c>
      <c r="F14" s="890">
        <v>0.41291699999999987</v>
      </c>
      <c r="G14" s="346"/>
      <c r="H14" s="346"/>
      <c r="I14" s="346"/>
      <c r="J14" s="346"/>
      <c r="K14" s="346"/>
      <c r="L14" s="346"/>
      <c r="M14" s="346"/>
      <c r="N14" s="346"/>
      <c r="O14" s="894">
        <v>0.6500679999999999</v>
      </c>
    </row>
    <row r="15" spans="1:15" ht="12.75">
      <c r="A15" s="893">
        <v>13</v>
      </c>
      <c r="B15" s="297" t="s">
        <v>554</v>
      </c>
      <c r="C15" s="888">
        <v>25.526889999999995</v>
      </c>
      <c r="D15" s="888">
        <v>7.182365</v>
      </c>
      <c r="E15" s="888">
        <v>24.468463</v>
      </c>
      <c r="F15" s="888">
        <v>16.431337</v>
      </c>
      <c r="G15" s="346"/>
      <c r="H15" s="346"/>
      <c r="I15" s="346"/>
      <c r="J15" s="346"/>
      <c r="K15" s="346"/>
      <c r="L15" s="346"/>
      <c r="M15" s="346"/>
      <c r="N15" s="346"/>
      <c r="O15" s="894">
        <v>73.60905499999998</v>
      </c>
    </row>
    <row r="16" spans="1:15" ht="12.75">
      <c r="A16" s="893">
        <v>14</v>
      </c>
      <c r="B16" s="297" t="s">
        <v>724</v>
      </c>
      <c r="C16" s="888">
        <v>36.633976000000004</v>
      </c>
      <c r="D16" s="888">
        <v>20.266930000000002</v>
      </c>
      <c r="E16" s="888">
        <v>33.698568</v>
      </c>
      <c r="F16" s="888">
        <v>31.054316000000007</v>
      </c>
      <c r="G16" s="346"/>
      <c r="H16" s="346"/>
      <c r="I16" s="346"/>
      <c r="J16" s="346"/>
      <c r="K16" s="346"/>
      <c r="L16" s="346"/>
      <c r="M16" s="346"/>
      <c r="N16" s="346"/>
      <c r="O16" s="894">
        <v>121.65379000000001</v>
      </c>
    </row>
    <row r="17" spans="1:15" ht="12.75">
      <c r="A17" s="893">
        <v>15</v>
      </c>
      <c r="B17" s="297" t="s">
        <v>555</v>
      </c>
      <c r="C17" s="887">
        <v>19.768051000000003</v>
      </c>
      <c r="D17" s="888">
        <v>10.420171000000002</v>
      </c>
      <c r="E17" s="888">
        <v>16.851924000000004</v>
      </c>
      <c r="F17" s="888">
        <v>11.406128999999998</v>
      </c>
      <c r="G17" s="346"/>
      <c r="H17" s="346"/>
      <c r="I17" s="346"/>
      <c r="J17" s="346"/>
      <c r="K17" s="346"/>
      <c r="L17" s="346"/>
      <c r="M17" s="346"/>
      <c r="N17" s="346"/>
      <c r="O17" s="894">
        <v>58.44627500000001</v>
      </c>
    </row>
    <row r="18" spans="1:15" ht="12.75">
      <c r="A18" s="893">
        <v>16</v>
      </c>
      <c r="B18" s="297" t="s">
        <v>725</v>
      </c>
      <c r="C18" s="888">
        <v>886.600501</v>
      </c>
      <c r="D18" s="888">
        <v>729.3894920000002</v>
      </c>
      <c r="E18" s="888">
        <v>540.5360639999999</v>
      </c>
      <c r="F18" s="888">
        <v>425.75630599999994</v>
      </c>
      <c r="G18" s="346"/>
      <c r="H18" s="346"/>
      <c r="I18" s="346"/>
      <c r="J18" s="346"/>
      <c r="K18" s="346"/>
      <c r="L18" s="346"/>
      <c r="M18" s="346"/>
      <c r="N18" s="346"/>
      <c r="O18" s="894">
        <v>2582.282363</v>
      </c>
    </row>
    <row r="19" spans="1:15" ht="12.75">
      <c r="A19" s="893">
        <v>17</v>
      </c>
      <c r="B19" s="297" t="s">
        <v>802</v>
      </c>
      <c r="C19" s="890">
        <v>0.9203999700000001</v>
      </c>
      <c r="D19" s="890">
        <v>0</v>
      </c>
      <c r="E19" s="890">
        <v>17.89065</v>
      </c>
      <c r="F19" s="890">
        <v>6.692809710000001</v>
      </c>
      <c r="G19" s="346"/>
      <c r="H19" s="346"/>
      <c r="I19" s="346"/>
      <c r="J19" s="346"/>
      <c r="K19" s="346"/>
      <c r="L19" s="346"/>
      <c r="M19" s="346"/>
      <c r="N19" s="346"/>
      <c r="O19" s="894">
        <v>25.503859679999998</v>
      </c>
    </row>
    <row r="20" spans="1:15" ht="16.5" thickBot="1">
      <c r="A20" s="895"/>
      <c r="B20" s="896" t="s">
        <v>237</v>
      </c>
      <c r="C20" s="897">
        <v>37932.23752797</v>
      </c>
      <c r="D20" s="897">
        <v>46989.04734299999</v>
      </c>
      <c r="E20" s="897">
        <v>91997.442359</v>
      </c>
      <c r="F20" s="897">
        <v>95783.59057270996</v>
      </c>
      <c r="G20" s="897">
        <v>0</v>
      </c>
      <c r="H20" s="897">
        <v>0</v>
      </c>
      <c r="I20" s="897">
        <v>0</v>
      </c>
      <c r="J20" s="897">
        <v>0</v>
      </c>
      <c r="K20" s="897">
        <v>0</v>
      </c>
      <c r="L20" s="897">
        <v>0</v>
      </c>
      <c r="M20" s="897">
        <v>0</v>
      </c>
      <c r="N20" s="897">
        <v>0</v>
      </c>
      <c r="O20" s="898">
        <v>272702.31780267996</v>
      </c>
    </row>
  </sheetData>
  <sheetProtection/>
  <mergeCells count="1">
    <mergeCell ref="A1:O1"/>
  </mergeCells>
  <printOptions/>
  <pageMargins left="0.25" right="0.25" top="0.75" bottom="0.75" header="0.3" footer="0.3"/>
  <pageSetup fitToHeight="1" fitToWidth="1" orientation="landscape" scale="93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Normal="130" zoomScalePageLayoutView="0" workbookViewId="0" topLeftCell="A1">
      <selection activeCell="Y10" sqref="Y10"/>
    </sheetView>
  </sheetViews>
  <sheetFormatPr defaultColWidth="9.140625" defaultRowHeight="15"/>
  <cols>
    <col min="1" max="1" width="5.8515625" style="50" bestFit="1" customWidth="1"/>
    <col min="2" max="14" width="5.7109375" style="50" customWidth="1"/>
    <col min="15" max="243" width="9.140625" style="50" customWidth="1"/>
    <col min="244" max="244" width="5.57421875" style="50" bestFit="1" customWidth="1"/>
    <col min="245" max="245" width="6.8515625" style="50" bestFit="1" customWidth="1"/>
    <col min="246" max="246" width="7.00390625" style="50" bestFit="1" customWidth="1"/>
    <col min="247" max="247" width="5.421875" style="50" bestFit="1" customWidth="1"/>
    <col min="248" max="248" width="6.8515625" style="50" bestFit="1" customWidth="1"/>
    <col min="249" max="250" width="6.8515625" style="50" customWidth="1"/>
    <col min="251" max="251" width="6.57421875" style="50" customWidth="1"/>
    <col min="252" max="16384" width="6.8515625" style="50" customWidth="1"/>
  </cols>
  <sheetData>
    <row r="1" spans="1:14" ht="18.75" customHeight="1">
      <c r="A1" s="1410" t="s">
        <v>993</v>
      </c>
      <c r="B1" s="1411"/>
      <c r="C1" s="1411"/>
      <c r="D1" s="1411"/>
      <c r="E1" s="1411"/>
      <c r="F1" s="1412"/>
      <c r="G1" s="1412"/>
      <c r="H1" s="1412"/>
      <c r="I1" s="1412"/>
      <c r="J1" s="1412"/>
      <c r="K1" s="1412"/>
      <c r="L1" s="1412"/>
      <c r="M1" s="1412"/>
      <c r="N1" s="1413"/>
    </row>
    <row r="2" spans="1:14" ht="13.5" thickBot="1">
      <c r="A2" s="1403" t="s">
        <v>546</v>
      </c>
      <c r="B2" s="1404"/>
      <c r="C2" s="1405"/>
      <c r="D2" s="1406" t="s">
        <v>547</v>
      </c>
      <c r="E2" s="1406"/>
      <c r="F2" s="1406"/>
      <c r="G2" s="1406"/>
      <c r="H2" s="1406"/>
      <c r="I2" s="1406"/>
      <c r="J2" s="1406"/>
      <c r="K2" s="1407"/>
      <c r="L2" s="1407"/>
      <c r="M2" s="1407"/>
      <c r="N2" s="1408"/>
    </row>
    <row r="3" spans="1:14" ht="12.75">
      <c r="A3" s="495" t="s">
        <v>548</v>
      </c>
      <c r="B3" s="496" t="s">
        <v>14</v>
      </c>
      <c r="C3" s="496" t="s">
        <v>15</v>
      </c>
      <c r="D3" s="496" t="s">
        <v>16</v>
      </c>
      <c r="E3" s="496" t="s">
        <v>17</v>
      </c>
      <c r="F3" s="496" t="s">
        <v>18</v>
      </c>
      <c r="G3" s="496" t="s">
        <v>19</v>
      </c>
      <c r="H3" s="496" t="s">
        <v>20</v>
      </c>
      <c r="I3" s="496" t="s">
        <v>21</v>
      </c>
      <c r="J3" s="496" t="s">
        <v>22</v>
      </c>
      <c r="K3" s="496" t="s">
        <v>23</v>
      </c>
      <c r="L3" s="496" t="s">
        <v>24</v>
      </c>
      <c r="M3" s="496" t="s">
        <v>25</v>
      </c>
      <c r="N3" s="497"/>
    </row>
    <row r="4" spans="1:14" ht="12.75">
      <c r="A4" s="498">
        <v>1</v>
      </c>
      <c r="B4" s="499">
        <v>-18.562000000000012</v>
      </c>
      <c r="C4" s="499">
        <v>-38.59899999999996</v>
      </c>
      <c r="D4" s="499">
        <v>-38.315999999999974</v>
      </c>
      <c r="E4" s="499">
        <v>-72.87799999999993</v>
      </c>
      <c r="F4" s="500"/>
      <c r="G4" s="500"/>
      <c r="H4" s="500"/>
      <c r="I4" s="500"/>
      <c r="J4" s="501"/>
      <c r="K4" s="501"/>
      <c r="L4" s="501"/>
      <c r="M4" s="501"/>
      <c r="N4" s="502">
        <f aca="true" t="shared" si="0" ref="N4:N34">SUM(B4:M4)</f>
        <v>-168.35499999999988</v>
      </c>
    </row>
    <row r="5" spans="1:14" ht="12.75">
      <c r="A5" s="498">
        <v>2</v>
      </c>
      <c r="B5" s="499">
        <v>31.19799999999981</v>
      </c>
      <c r="C5" s="499">
        <v>164.84800000000004</v>
      </c>
      <c r="D5" s="499">
        <v>-86.05900000000008</v>
      </c>
      <c r="E5" s="499">
        <v>22.06900000000013</v>
      </c>
      <c r="F5" s="500"/>
      <c r="G5" s="500"/>
      <c r="H5" s="500"/>
      <c r="I5" s="500"/>
      <c r="J5" s="501"/>
      <c r="K5" s="501"/>
      <c r="L5" s="501"/>
      <c r="M5" s="501"/>
      <c r="N5" s="502">
        <f t="shared" si="0"/>
        <v>132.0559999999999</v>
      </c>
    </row>
    <row r="6" spans="1:14" ht="12.75">
      <c r="A6" s="498">
        <v>3</v>
      </c>
      <c r="B6" s="499">
        <v>-121.85200000000026</v>
      </c>
      <c r="C6" s="499">
        <v>649.755</v>
      </c>
      <c r="D6" s="499">
        <v>-137.6789999999998</v>
      </c>
      <c r="E6" s="499">
        <v>-29.999999999999886</v>
      </c>
      <c r="F6" s="500"/>
      <c r="G6" s="500"/>
      <c r="H6" s="500"/>
      <c r="I6" s="500"/>
      <c r="J6" s="501"/>
      <c r="K6" s="501"/>
      <c r="L6" s="501"/>
      <c r="M6" s="501"/>
      <c r="N6" s="502">
        <f t="shared" si="0"/>
        <v>360.2240000000001</v>
      </c>
    </row>
    <row r="7" spans="1:14" ht="12.75">
      <c r="A7" s="498">
        <v>4</v>
      </c>
      <c r="B7" s="499">
        <v>-220.0089999999999</v>
      </c>
      <c r="C7" s="499">
        <v>764.6760000000002</v>
      </c>
      <c r="D7" s="499">
        <v>-23.144000000000403</v>
      </c>
      <c r="E7" s="499">
        <v>-36.28699999999989</v>
      </c>
      <c r="F7" s="500"/>
      <c r="G7" s="500"/>
      <c r="H7" s="500"/>
      <c r="I7" s="500"/>
      <c r="J7" s="501"/>
      <c r="K7" s="501"/>
      <c r="L7" s="501"/>
      <c r="M7" s="501"/>
      <c r="N7" s="502">
        <f t="shared" si="0"/>
        <v>485.236</v>
      </c>
    </row>
    <row r="8" spans="1:14" ht="12.75">
      <c r="A8" s="498">
        <v>5</v>
      </c>
      <c r="B8" s="499">
        <v>-185.30100000000027</v>
      </c>
      <c r="C8" s="499">
        <v>51.884999999999934</v>
      </c>
      <c r="D8" s="499">
        <v>34.51299999999986</v>
      </c>
      <c r="E8" s="499">
        <v>-56.06200000000001</v>
      </c>
      <c r="F8" s="500"/>
      <c r="G8" s="500"/>
      <c r="H8" s="500"/>
      <c r="I8" s="500"/>
      <c r="J8" s="501"/>
      <c r="K8" s="501"/>
      <c r="L8" s="501"/>
      <c r="M8" s="501"/>
      <c r="N8" s="502">
        <f t="shared" si="0"/>
        <v>-154.9650000000005</v>
      </c>
    </row>
    <row r="9" spans="1:14" ht="12.75">
      <c r="A9" s="498">
        <v>6</v>
      </c>
      <c r="B9" s="499">
        <v>-213.29100000000017</v>
      </c>
      <c r="C9" s="499">
        <v>21.41300000000006</v>
      </c>
      <c r="D9" s="499">
        <v>80.03399999999988</v>
      </c>
      <c r="E9" s="499">
        <v>4.305000000000234</v>
      </c>
      <c r="F9" s="500"/>
      <c r="G9" s="500"/>
      <c r="H9" s="500"/>
      <c r="I9" s="500"/>
      <c r="J9" s="501"/>
      <c r="K9" s="501"/>
      <c r="L9" s="501"/>
      <c r="M9" s="501"/>
      <c r="N9" s="502">
        <f t="shared" si="0"/>
        <v>-107.53899999999999</v>
      </c>
    </row>
    <row r="10" spans="1:14" ht="12.75">
      <c r="A10" s="498">
        <v>7</v>
      </c>
      <c r="B10" s="499">
        <v>-164.55</v>
      </c>
      <c r="C10" s="499">
        <v>-44.33300000000008</v>
      </c>
      <c r="D10" s="499">
        <v>-34.31700000000001</v>
      </c>
      <c r="E10" s="499">
        <v>-6.075000000000216</v>
      </c>
      <c r="F10" s="500"/>
      <c r="G10" s="500"/>
      <c r="H10" s="500"/>
      <c r="I10" s="500"/>
      <c r="J10" s="501"/>
      <c r="K10" s="501"/>
      <c r="L10" s="501"/>
      <c r="M10" s="501"/>
      <c r="N10" s="502">
        <f t="shared" si="0"/>
        <v>-249.27500000000032</v>
      </c>
    </row>
    <row r="11" spans="1:14" ht="12.75">
      <c r="A11" s="498">
        <v>8</v>
      </c>
      <c r="B11" s="499">
        <v>-153.44299999999998</v>
      </c>
      <c r="C11" s="499">
        <v>-8.624000000000159</v>
      </c>
      <c r="D11" s="499">
        <v>93.06900000000002</v>
      </c>
      <c r="E11" s="499">
        <v>-70.26500000000001</v>
      </c>
      <c r="F11" s="500"/>
      <c r="G11" s="500"/>
      <c r="H11" s="500"/>
      <c r="I11" s="500"/>
      <c r="J11" s="501"/>
      <c r="K11" s="501"/>
      <c r="L11" s="501"/>
      <c r="M11" s="501"/>
      <c r="N11" s="502">
        <f t="shared" si="0"/>
        <v>-139.26300000000015</v>
      </c>
    </row>
    <row r="12" spans="1:14" ht="12.75">
      <c r="A12" s="498">
        <v>9</v>
      </c>
      <c r="B12" s="499">
        <v>-281.2519999999999</v>
      </c>
      <c r="C12" s="499">
        <v>23.489999999999952</v>
      </c>
      <c r="D12" s="499">
        <v>79.48599999999982</v>
      </c>
      <c r="E12" s="499">
        <v>-6.3740000000000805</v>
      </c>
      <c r="F12" s="500"/>
      <c r="G12" s="500"/>
      <c r="H12" s="500"/>
      <c r="I12" s="500"/>
      <c r="J12" s="501"/>
      <c r="K12" s="501"/>
      <c r="L12" s="501"/>
      <c r="M12" s="501"/>
      <c r="N12" s="502">
        <f t="shared" si="0"/>
        <v>-184.6500000000002</v>
      </c>
    </row>
    <row r="13" spans="1:14" ht="12.75">
      <c r="A13" s="498">
        <v>10</v>
      </c>
      <c r="B13" s="499">
        <v>-261.1680000000003</v>
      </c>
      <c r="C13" s="499">
        <v>-108.74199999999999</v>
      </c>
      <c r="D13" s="499">
        <v>290.30900000000014</v>
      </c>
      <c r="E13" s="499">
        <v>-5.1859999999998365</v>
      </c>
      <c r="F13" s="500"/>
      <c r="G13" s="500"/>
      <c r="H13" s="500"/>
      <c r="I13" s="500"/>
      <c r="J13" s="501"/>
      <c r="K13" s="501"/>
      <c r="L13" s="501"/>
      <c r="M13" s="501"/>
      <c r="N13" s="502">
        <f t="shared" si="0"/>
        <v>-84.787</v>
      </c>
    </row>
    <row r="14" spans="1:14" ht="12.75">
      <c r="A14" s="498">
        <v>11</v>
      </c>
      <c r="B14" s="499">
        <v>-252.8830000000001</v>
      </c>
      <c r="C14" s="499">
        <v>-23.663000000000082</v>
      </c>
      <c r="D14" s="499">
        <v>-5.507000000000318</v>
      </c>
      <c r="E14" s="499">
        <v>154.4070000000002</v>
      </c>
      <c r="F14" s="500"/>
      <c r="G14" s="500"/>
      <c r="H14" s="500"/>
      <c r="I14" s="500"/>
      <c r="J14" s="501"/>
      <c r="K14" s="501"/>
      <c r="L14" s="501"/>
      <c r="M14" s="501"/>
      <c r="N14" s="502">
        <f t="shared" si="0"/>
        <v>-127.64600000000024</v>
      </c>
    </row>
    <row r="15" spans="1:14" ht="12.75">
      <c r="A15" s="498">
        <v>12</v>
      </c>
      <c r="B15" s="499">
        <v>-221.28899999999976</v>
      </c>
      <c r="C15" s="499">
        <v>68.96599999999992</v>
      </c>
      <c r="D15" s="499">
        <v>-88.38000000000025</v>
      </c>
      <c r="E15" s="499">
        <v>454.238</v>
      </c>
      <c r="F15" s="500"/>
      <c r="G15" s="500"/>
      <c r="H15" s="500"/>
      <c r="I15" s="500"/>
      <c r="J15" s="501"/>
      <c r="K15" s="501"/>
      <c r="L15" s="501"/>
      <c r="M15" s="501"/>
      <c r="N15" s="502">
        <f t="shared" si="0"/>
        <v>213.5349999999999</v>
      </c>
    </row>
    <row r="16" spans="1:14" ht="12.75">
      <c r="A16" s="498">
        <v>13</v>
      </c>
      <c r="B16" s="499">
        <v>-245.33300000000003</v>
      </c>
      <c r="C16" s="499">
        <v>-122.4640000000001</v>
      </c>
      <c r="D16" s="499">
        <v>-133.92900000000006</v>
      </c>
      <c r="E16" s="499">
        <v>388.53299999999996</v>
      </c>
      <c r="F16" s="500"/>
      <c r="G16" s="500"/>
      <c r="H16" s="500"/>
      <c r="I16" s="500"/>
      <c r="J16" s="501"/>
      <c r="K16" s="501"/>
      <c r="L16" s="501"/>
      <c r="M16" s="501"/>
      <c r="N16" s="502">
        <f t="shared" si="0"/>
        <v>-113.19300000000027</v>
      </c>
    </row>
    <row r="17" spans="1:14" ht="12.75">
      <c r="A17" s="498">
        <v>14</v>
      </c>
      <c r="B17" s="499">
        <v>-217.74599999999964</v>
      </c>
      <c r="C17" s="499">
        <v>-88.89499999999992</v>
      </c>
      <c r="D17" s="499">
        <v>-147.93099999999978</v>
      </c>
      <c r="E17" s="499">
        <v>638.7549999999995</v>
      </c>
      <c r="F17" s="500"/>
      <c r="G17" s="500"/>
      <c r="H17" s="500"/>
      <c r="I17" s="500"/>
      <c r="J17" s="501"/>
      <c r="K17" s="501"/>
      <c r="L17" s="501"/>
      <c r="M17" s="501"/>
      <c r="N17" s="502">
        <f t="shared" si="0"/>
        <v>184.18300000000022</v>
      </c>
    </row>
    <row r="18" spans="1:14" ht="12.75">
      <c r="A18" s="498">
        <v>15</v>
      </c>
      <c r="B18" s="499">
        <v>-162.71000000000032</v>
      </c>
      <c r="C18" s="499">
        <v>37.420000000000016</v>
      </c>
      <c r="D18" s="499">
        <v>-308.11599999999976</v>
      </c>
      <c r="E18" s="499">
        <v>320.3649999999999</v>
      </c>
      <c r="F18" s="500"/>
      <c r="G18" s="500"/>
      <c r="H18" s="500"/>
      <c r="I18" s="500"/>
      <c r="J18" s="501"/>
      <c r="K18" s="501"/>
      <c r="L18" s="501"/>
      <c r="M18" s="501"/>
      <c r="N18" s="502">
        <f t="shared" si="0"/>
        <v>-113.04100000000017</v>
      </c>
    </row>
    <row r="19" spans="1:14" ht="12.75">
      <c r="A19" s="498">
        <v>16</v>
      </c>
      <c r="B19" s="499">
        <v>-140.85800000000012</v>
      </c>
      <c r="C19" s="499">
        <v>31.44300000000007</v>
      </c>
      <c r="D19" s="499">
        <v>-108.23400000000004</v>
      </c>
      <c r="E19" s="499">
        <v>200.21199999999996</v>
      </c>
      <c r="F19" s="500"/>
      <c r="G19" s="500"/>
      <c r="H19" s="500"/>
      <c r="I19" s="500"/>
      <c r="J19" s="501"/>
      <c r="K19" s="501"/>
      <c r="L19" s="501"/>
      <c r="M19" s="501"/>
      <c r="N19" s="502">
        <f t="shared" si="0"/>
        <v>-17.437000000000126</v>
      </c>
    </row>
    <row r="20" spans="1:14" ht="12.75">
      <c r="A20" s="498">
        <v>17</v>
      </c>
      <c r="B20" s="499">
        <v>-112.67099999999965</v>
      </c>
      <c r="C20" s="499">
        <v>-56.07899999999967</v>
      </c>
      <c r="D20" s="499">
        <v>-183.57800000000015</v>
      </c>
      <c r="E20" s="499">
        <v>169.85800000000035</v>
      </c>
      <c r="F20" s="500"/>
      <c r="G20" s="500"/>
      <c r="H20" s="500"/>
      <c r="I20" s="500"/>
      <c r="J20" s="501"/>
      <c r="K20" s="501"/>
      <c r="L20" s="501"/>
      <c r="M20" s="501"/>
      <c r="N20" s="502">
        <f t="shared" si="0"/>
        <v>-182.46999999999912</v>
      </c>
    </row>
    <row r="21" spans="1:14" ht="12.75">
      <c r="A21" s="498">
        <v>18</v>
      </c>
      <c r="B21" s="499">
        <v>-166.00899999999984</v>
      </c>
      <c r="C21" s="499">
        <v>-15.069000000000017</v>
      </c>
      <c r="D21" s="499">
        <v>-27.572999999999865</v>
      </c>
      <c r="E21" s="499">
        <v>203.19500000000002</v>
      </c>
      <c r="F21" s="500"/>
      <c r="G21" s="500"/>
      <c r="H21" s="500"/>
      <c r="I21" s="500"/>
      <c r="J21" s="501"/>
      <c r="K21" s="501"/>
      <c r="L21" s="501"/>
      <c r="M21" s="501"/>
      <c r="N21" s="502">
        <f t="shared" si="0"/>
        <v>-5.455999999999705</v>
      </c>
    </row>
    <row r="22" spans="1:14" ht="12.75">
      <c r="A22" s="498">
        <v>19</v>
      </c>
      <c r="B22" s="499">
        <v>-14.889000000000124</v>
      </c>
      <c r="C22" s="499">
        <v>31.747999999999934</v>
      </c>
      <c r="D22" s="499">
        <v>1.8679999999999097</v>
      </c>
      <c r="E22" s="499">
        <v>171.26799999999992</v>
      </c>
      <c r="F22" s="500"/>
      <c r="G22" s="500"/>
      <c r="H22" s="500"/>
      <c r="I22" s="500"/>
      <c r="J22" s="501"/>
      <c r="K22" s="501"/>
      <c r="L22" s="501"/>
      <c r="M22" s="501"/>
      <c r="N22" s="502">
        <f t="shared" si="0"/>
        <v>189.99499999999964</v>
      </c>
    </row>
    <row r="23" spans="1:14" ht="12.75">
      <c r="A23" s="498">
        <v>20</v>
      </c>
      <c r="B23" s="499">
        <v>-26.703000000000202</v>
      </c>
      <c r="C23" s="499">
        <v>49.014000000000124</v>
      </c>
      <c r="D23" s="499">
        <v>-1.3410000000001219</v>
      </c>
      <c r="E23" s="499">
        <v>325.4679999999999</v>
      </c>
      <c r="F23" s="500"/>
      <c r="G23" s="500"/>
      <c r="H23" s="500"/>
      <c r="I23" s="500"/>
      <c r="J23" s="501"/>
      <c r="K23" s="501"/>
      <c r="L23" s="501"/>
      <c r="M23" s="501"/>
      <c r="N23" s="502">
        <f t="shared" si="0"/>
        <v>346.4379999999997</v>
      </c>
    </row>
    <row r="24" spans="1:14" ht="12.75">
      <c r="A24" s="498">
        <v>21</v>
      </c>
      <c r="B24" s="499">
        <v>22.26000000000039</v>
      </c>
      <c r="C24" s="499">
        <v>66.69199999999992</v>
      </c>
      <c r="D24" s="499">
        <v>22.555000000000064</v>
      </c>
      <c r="E24" s="499">
        <v>539.7950000000003</v>
      </c>
      <c r="F24" s="500"/>
      <c r="G24" s="500"/>
      <c r="H24" s="500"/>
      <c r="I24" s="500"/>
      <c r="J24" s="501"/>
      <c r="K24" s="501"/>
      <c r="L24" s="501"/>
      <c r="M24" s="501"/>
      <c r="N24" s="502">
        <f t="shared" si="0"/>
        <v>651.3020000000007</v>
      </c>
    </row>
    <row r="25" spans="1:14" ht="12.75">
      <c r="A25" s="498">
        <v>22</v>
      </c>
      <c r="B25" s="499">
        <v>-55.09299999999985</v>
      </c>
      <c r="C25" s="499">
        <v>20.863999999999976</v>
      </c>
      <c r="D25" s="499">
        <v>205.93900000000025</v>
      </c>
      <c r="E25" s="499">
        <v>197.7990000000002</v>
      </c>
      <c r="F25" s="500"/>
      <c r="G25" s="500"/>
      <c r="H25" s="500"/>
      <c r="I25" s="500"/>
      <c r="J25" s="501"/>
      <c r="K25" s="501"/>
      <c r="L25" s="501"/>
      <c r="M25" s="501"/>
      <c r="N25" s="502">
        <f t="shared" si="0"/>
        <v>369.5090000000006</v>
      </c>
    </row>
    <row r="26" spans="1:14" ht="12.75">
      <c r="A26" s="498">
        <v>23</v>
      </c>
      <c r="B26" s="499">
        <v>26.977999999999952</v>
      </c>
      <c r="C26" s="499">
        <v>568.6410000000003</v>
      </c>
      <c r="D26" s="499">
        <v>293.4290000000002</v>
      </c>
      <c r="E26" s="499">
        <v>-2.1800000000000637</v>
      </c>
      <c r="F26" s="500"/>
      <c r="G26" s="500"/>
      <c r="H26" s="500"/>
      <c r="I26" s="500"/>
      <c r="J26" s="501"/>
      <c r="K26" s="501"/>
      <c r="L26" s="501"/>
      <c r="M26" s="501"/>
      <c r="N26" s="502">
        <f t="shared" si="0"/>
        <v>886.8680000000004</v>
      </c>
    </row>
    <row r="27" spans="1:14" ht="12.75">
      <c r="A27" s="498">
        <v>24</v>
      </c>
      <c r="B27" s="499">
        <v>37.46199999999993</v>
      </c>
      <c r="C27" s="499">
        <v>57.202000000000055</v>
      </c>
      <c r="D27" s="499">
        <v>125.19900000000024</v>
      </c>
      <c r="E27" s="499">
        <v>6.672999999999803</v>
      </c>
      <c r="F27" s="500"/>
      <c r="G27" s="500"/>
      <c r="H27" s="500"/>
      <c r="I27" s="500"/>
      <c r="J27" s="501"/>
      <c r="K27" s="501"/>
      <c r="L27" s="501"/>
      <c r="M27" s="501"/>
      <c r="N27" s="502">
        <f t="shared" si="0"/>
        <v>226.53600000000003</v>
      </c>
    </row>
    <row r="28" spans="1:14" ht="12.75">
      <c r="A28" s="498">
        <v>25</v>
      </c>
      <c r="B28" s="499">
        <v>119.58900000000006</v>
      </c>
      <c r="C28" s="499">
        <v>16.260999999999967</v>
      </c>
      <c r="D28" s="499">
        <v>216.92899999999986</v>
      </c>
      <c r="E28" s="499">
        <v>-11.320999999999998</v>
      </c>
      <c r="F28" s="500"/>
      <c r="G28" s="500"/>
      <c r="H28" s="500"/>
      <c r="I28" s="500"/>
      <c r="J28" s="501"/>
      <c r="K28" s="501"/>
      <c r="L28" s="501"/>
      <c r="M28" s="501"/>
      <c r="N28" s="502">
        <f t="shared" si="0"/>
        <v>341.45799999999986</v>
      </c>
    </row>
    <row r="29" spans="1:14" ht="12.75">
      <c r="A29" s="498">
        <v>26</v>
      </c>
      <c r="B29" s="499">
        <v>82.988</v>
      </c>
      <c r="C29" s="499">
        <v>64.22299999999996</v>
      </c>
      <c r="D29" s="499">
        <v>82.61600000000021</v>
      </c>
      <c r="E29" s="499">
        <v>97.58599999999979</v>
      </c>
      <c r="F29" s="500"/>
      <c r="G29" s="500"/>
      <c r="H29" s="500"/>
      <c r="I29" s="500"/>
      <c r="J29" s="501"/>
      <c r="K29" s="501"/>
      <c r="L29" s="501"/>
      <c r="M29" s="501"/>
      <c r="N29" s="502">
        <f t="shared" si="0"/>
        <v>327.41299999999995</v>
      </c>
    </row>
    <row r="30" spans="1:14" ht="12.75">
      <c r="A30" s="498">
        <v>27</v>
      </c>
      <c r="B30" s="499">
        <v>4.303000000000225</v>
      </c>
      <c r="C30" s="499">
        <v>-64.04900000000009</v>
      </c>
      <c r="D30" s="499">
        <v>-41.99199999999985</v>
      </c>
      <c r="E30" s="499">
        <v>53.699999999999875</v>
      </c>
      <c r="F30" s="500"/>
      <c r="G30" s="500"/>
      <c r="H30" s="500"/>
      <c r="I30" s="500"/>
      <c r="J30" s="501"/>
      <c r="K30" s="501"/>
      <c r="L30" s="501"/>
      <c r="M30" s="501"/>
      <c r="N30" s="502">
        <f t="shared" si="0"/>
        <v>-48.03799999999984</v>
      </c>
    </row>
    <row r="31" spans="1:14" ht="12.75">
      <c r="A31" s="498">
        <v>28</v>
      </c>
      <c r="B31" s="499">
        <v>69.65199999999999</v>
      </c>
      <c r="C31" s="499">
        <v>17.897000000000162</v>
      </c>
      <c r="D31" s="499">
        <v>-27.927999999999997</v>
      </c>
      <c r="E31" s="499">
        <v>105.35199999999992</v>
      </c>
      <c r="F31" s="500"/>
      <c r="G31" s="500"/>
      <c r="H31" s="500"/>
      <c r="I31" s="500"/>
      <c r="J31" s="501"/>
      <c r="K31" s="501"/>
      <c r="L31" s="501"/>
      <c r="M31" s="501"/>
      <c r="N31" s="502">
        <f t="shared" si="0"/>
        <v>164.97300000000007</v>
      </c>
    </row>
    <row r="32" spans="1:14" ht="12.75">
      <c r="A32" s="498">
        <v>29</v>
      </c>
      <c r="B32" s="499">
        <v>306.4639999999998</v>
      </c>
      <c r="C32" s="499">
        <v>0</v>
      </c>
      <c r="D32" s="499">
        <v>-45.154999999999745</v>
      </c>
      <c r="E32" s="499">
        <v>88.20999999999984</v>
      </c>
      <c r="F32" s="500"/>
      <c r="G32" s="500"/>
      <c r="H32" s="500"/>
      <c r="I32" s="500"/>
      <c r="J32" s="501"/>
      <c r="K32" s="501"/>
      <c r="L32" s="501"/>
      <c r="M32" s="501"/>
      <c r="N32" s="502">
        <f t="shared" si="0"/>
        <v>349.5189999999999</v>
      </c>
    </row>
    <row r="33" spans="1:14" ht="12.75">
      <c r="A33" s="498">
        <v>30</v>
      </c>
      <c r="B33" s="499">
        <v>248.6130000000001</v>
      </c>
      <c r="C33" s="499">
        <v>0</v>
      </c>
      <c r="D33" s="499">
        <v>-1.2050000000002115</v>
      </c>
      <c r="E33" s="499">
        <v>73.93500000000031</v>
      </c>
      <c r="F33" s="500"/>
      <c r="G33" s="500"/>
      <c r="H33" s="500"/>
      <c r="I33" s="500"/>
      <c r="J33" s="501"/>
      <c r="K33" s="501"/>
      <c r="L33" s="501"/>
      <c r="M33" s="501"/>
      <c r="N33" s="502">
        <f t="shared" si="0"/>
        <v>321.3430000000002</v>
      </c>
    </row>
    <row r="34" spans="1:14" ht="12.75">
      <c r="A34" s="498">
        <v>31</v>
      </c>
      <c r="B34" s="499">
        <v>179.71300000000008</v>
      </c>
      <c r="C34" s="499">
        <v>0</v>
      </c>
      <c r="D34" s="499">
        <v>-53.23399999999958</v>
      </c>
      <c r="E34" s="499">
        <v>0</v>
      </c>
      <c r="F34" s="500"/>
      <c r="G34" s="500"/>
      <c r="H34" s="500"/>
      <c r="I34" s="500"/>
      <c r="J34" s="501"/>
      <c r="K34" s="501"/>
      <c r="L34" s="501"/>
      <c r="M34" s="501"/>
      <c r="N34" s="502">
        <f t="shared" si="0"/>
        <v>126.4790000000005</v>
      </c>
    </row>
    <row r="35" spans="1:14" ht="13.5" thickBot="1">
      <c r="A35" s="503" t="s">
        <v>26</v>
      </c>
      <c r="B35" s="499">
        <v>-2106.3920000000003</v>
      </c>
      <c r="C35" s="499">
        <v>2135.9210000000003</v>
      </c>
      <c r="D35" s="499">
        <v>32.32800000000054</v>
      </c>
      <c r="E35" s="499">
        <v>3919.0950000000007</v>
      </c>
      <c r="F35" s="500"/>
      <c r="G35" s="500"/>
      <c r="H35" s="504"/>
      <c r="I35" s="500"/>
      <c r="J35" s="499"/>
      <c r="K35" s="499"/>
      <c r="L35" s="499"/>
      <c r="M35" s="499"/>
      <c r="N35" s="502">
        <f>SUM(B35:M35)</f>
        <v>3980.952000000001</v>
      </c>
    </row>
    <row r="36" spans="1:14" ht="12.75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</row>
    <row r="37" spans="1:14" ht="12.75">
      <c r="A37" s="505"/>
      <c r="B37" s="505"/>
      <c r="C37" s="505"/>
      <c r="D37" s="505"/>
      <c r="E37" s="505"/>
      <c r="F37" s="505"/>
      <c r="G37" s="505"/>
      <c r="H37" s="505"/>
      <c r="I37" s="505"/>
      <c r="J37" s="505"/>
      <c r="K37" s="1409" t="s">
        <v>591</v>
      </c>
      <c r="L37" s="1409"/>
      <c r="M37" s="1409"/>
      <c r="N37" s="1409"/>
    </row>
  </sheetData>
  <sheetProtection/>
  <mergeCells count="4">
    <mergeCell ref="A2:C2"/>
    <mergeCell ref="D2:N2"/>
    <mergeCell ref="K37:N37"/>
    <mergeCell ref="A1:N1"/>
  </mergeCells>
  <printOptions/>
  <pageMargins left="0.25" right="0.25" top="0.75" bottom="0.75" header="0.3" footer="0.3"/>
  <pageSetup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X25" sqref="X25"/>
    </sheetView>
  </sheetViews>
  <sheetFormatPr defaultColWidth="9.140625" defaultRowHeight="15"/>
  <cols>
    <col min="1" max="1" width="8.140625" style="459" bestFit="1" customWidth="1"/>
    <col min="2" max="2" width="17.7109375" style="459" bestFit="1" customWidth="1"/>
    <col min="3" max="6" width="6.140625" style="459" bestFit="1" customWidth="1"/>
    <col min="7" max="8" width="11.00390625" style="459" bestFit="1" customWidth="1"/>
    <col min="9" max="12" width="6.140625" style="459" bestFit="1" customWidth="1"/>
    <col min="13" max="14" width="11.00390625" style="459" bestFit="1" customWidth="1"/>
    <col min="15" max="18" width="6.140625" style="459" bestFit="1" customWidth="1"/>
    <col min="19" max="20" width="11.00390625" style="459" bestFit="1" customWidth="1"/>
    <col min="21" max="55" width="9.140625" style="458" customWidth="1"/>
    <col min="56" max="16384" width="9.140625" style="459" customWidth="1"/>
  </cols>
  <sheetData>
    <row r="1" spans="1:20" ht="15.75">
      <c r="A1" s="1429" t="s">
        <v>972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1"/>
    </row>
    <row r="2" spans="1:20" ht="14.25">
      <c r="A2" s="1432" t="s">
        <v>703</v>
      </c>
      <c r="B2" s="1432" t="s">
        <v>704</v>
      </c>
      <c r="C2" s="1434" t="s">
        <v>705</v>
      </c>
      <c r="D2" s="1434"/>
      <c r="E2" s="1434"/>
      <c r="F2" s="1434"/>
      <c r="G2" s="1434"/>
      <c r="H2" s="1434"/>
      <c r="I2" s="1434" t="s">
        <v>706</v>
      </c>
      <c r="J2" s="1434"/>
      <c r="K2" s="1434"/>
      <c r="L2" s="1434"/>
      <c r="M2" s="1434"/>
      <c r="N2" s="1434"/>
      <c r="O2" s="1432" t="s">
        <v>707</v>
      </c>
      <c r="P2" s="1432"/>
      <c r="Q2" s="1432"/>
      <c r="R2" s="1432"/>
      <c r="S2" s="1432"/>
      <c r="T2" s="1432"/>
    </row>
    <row r="3" spans="1:20" ht="14.25">
      <c r="A3" s="1432"/>
      <c r="B3" s="1432"/>
      <c r="C3" s="1435" t="s">
        <v>708</v>
      </c>
      <c r="D3" s="1435"/>
      <c r="E3" s="1436" t="s">
        <v>709</v>
      </c>
      <c r="F3" s="1436"/>
      <c r="G3" s="1437" t="s">
        <v>710</v>
      </c>
      <c r="H3" s="1438"/>
      <c r="I3" s="1435" t="s">
        <v>708</v>
      </c>
      <c r="J3" s="1435"/>
      <c r="K3" s="1436" t="s">
        <v>709</v>
      </c>
      <c r="L3" s="1436"/>
      <c r="M3" s="1437" t="s">
        <v>710</v>
      </c>
      <c r="N3" s="1438"/>
      <c r="O3" s="1435" t="s">
        <v>708</v>
      </c>
      <c r="P3" s="1435"/>
      <c r="Q3" s="1436" t="s">
        <v>709</v>
      </c>
      <c r="R3" s="1436"/>
      <c r="S3" s="1437" t="s">
        <v>710</v>
      </c>
      <c r="T3" s="1438"/>
    </row>
    <row r="4" spans="1:20" ht="14.25">
      <c r="A4" s="1432"/>
      <c r="B4" s="1432"/>
      <c r="C4" s="801" t="s">
        <v>711</v>
      </c>
      <c r="D4" s="801" t="s">
        <v>712</v>
      </c>
      <c r="E4" s="802" t="s">
        <v>711</v>
      </c>
      <c r="F4" s="802" t="s">
        <v>712</v>
      </c>
      <c r="G4" s="803" t="s">
        <v>711</v>
      </c>
      <c r="H4" s="803" t="s">
        <v>712</v>
      </c>
      <c r="I4" s="801" t="s">
        <v>711</v>
      </c>
      <c r="J4" s="801" t="s">
        <v>712</v>
      </c>
      <c r="K4" s="802" t="s">
        <v>711</v>
      </c>
      <c r="L4" s="802" t="s">
        <v>712</v>
      </c>
      <c r="M4" s="803" t="s">
        <v>711</v>
      </c>
      <c r="N4" s="803" t="s">
        <v>712</v>
      </c>
      <c r="O4" s="801" t="s">
        <v>711</v>
      </c>
      <c r="P4" s="801" t="s">
        <v>712</v>
      </c>
      <c r="Q4" s="802" t="s">
        <v>711</v>
      </c>
      <c r="R4" s="802" t="s">
        <v>712</v>
      </c>
      <c r="S4" s="803" t="s">
        <v>711</v>
      </c>
      <c r="T4" s="803" t="s">
        <v>712</v>
      </c>
    </row>
    <row r="5" spans="1:20" ht="14.25">
      <c r="A5" s="1433"/>
      <c r="B5" s="1433"/>
      <c r="C5" s="804" t="s">
        <v>713</v>
      </c>
      <c r="D5" s="804" t="s">
        <v>713</v>
      </c>
      <c r="E5" s="805" t="s">
        <v>713</v>
      </c>
      <c r="F5" s="805" t="s">
        <v>713</v>
      </c>
      <c r="G5" s="806" t="s">
        <v>714</v>
      </c>
      <c r="H5" s="806" t="s">
        <v>714</v>
      </c>
      <c r="I5" s="804" t="s">
        <v>713</v>
      </c>
      <c r="J5" s="804" t="s">
        <v>713</v>
      </c>
      <c r="K5" s="805" t="s">
        <v>713</v>
      </c>
      <c r="L5" s="805" t="s">
        <v>713</v>
      </c>
      <c r="M5" s="806" t="s">
        <v>714</v>
      </c>
      <c r="N5" s="806" t="s">
        <v>714</v>
      </c>
      <c r="O5" s="804" t="s">
        <v>713</v>
      </c>
      <c r="P5" s="804" t="s">
        <v>713</v>
      </c>
      <c r="Q5" s="805" t="s">
        <v>713</v>
      </c>
      <c r="R5" s="805" t="s">
        <v>713</v>
      </c>
      <c r="S5" s="806" t="s">
        <v>714</v>
      </c>
      <c r="T5" s="806" t="s">
        <v>714</v>
      </c>
    </row>
    <row r="6" spans="1:20" ht="14.25">
      <c r="A6" s="807" t="s">
        <v>14</v>
      </c>
      <c r="B6" s="807" t="s">
        <v>961</v>
      </c>
      <c r="C6" s="807">
        <v>100.5</v>
      </c>
      <c r="D6" s="807">
        <v>125</v>
      </c>
      <c r="E6" s="807">
        <v>100.5</v>
      </c>
      <c r="F6" s="807">
        <v>125</v>
      </c>
      <c r="G6" s="808">
        <v>0.16</v>
      </c>
      <c r="H6" s="808">
        <v>0.94</v>
      </c>
      <c r="I6" s="807">
        <v>50</v>
      </c>
      <c r="J6" s="807">
        <v>50.5</v>
      </c>
      <c r="K6" s="807">
        <v>50</v>
      </c>
      <c r="L6" s="807">
        <v>50.5</v>
      </c>
      <c r="M6" s="808">
        <v>5.05</v>
      </c>
      <c r="N6" s="808">
        <v>3.13</v>
      </c>
      <c r="O6" s="807">
        <v>125</v>
      </c>
      <c r="P6" s="807">
        <v>125</v>
      </c>
      <c r="Q6" s="807">
        <v>125</v>
      </c>
      <c r="R6" s="807">
        <v>125</v>
      </c>
      <c r="S6" s="808">
        <v>0.18</v>
      </c>
      <c r="T6" s="808">
        <v>0.94</v>
      </c>
    </row>
    <row r="7" spans="1:20" ht="14.25">
      <c r="A7" s="807" t="s">
        <v>15</v>
      </c>
      <c r="B7" s="807" t="s">
        <v>962</v>
      </c>
      <c r="C7" s="807">
        <v>100.5</v>
      </c>
      <c r="D7" s="807">
        <v>125</v>
      </c>
      <c r="E7" s="807">
        <v>99.5</v>
      </c>
      <c r="F7" s="807">
        <v>125</v>
      </c>
      <c r="G7" s="808">
        <v>0.13</v>
      </c>
      <c r="H7" s="808">
        <v>1.7</v>
      </c>
      <c r="I7" s="807">
        <v>50</v>
      </c>
      <c r="J7" s="807">
        <v>50.5</v>
      </c>
      <c r="K7" s="807">
        <v>50</v>
      </c>
      <c r="L7" s="807">
        <v>50.5</v>
      </c>
      <c r="M7" s="808">
        <v>4.07</v>
      </c>
      <c r="N7" s="808">
        <v>3.76</v>
      </c>
      <c r="O7" s="807">
        <v>125</v>
      </c>
      <c r="P7" s="807">
        <v>125</v>
      </c>
      <c r="Q7" s="807">
        <v>125</v>
      </c>
      <c r="R7" s="807">
        <v>125</v>
      </c>
      <c r="S7" s="808">
        <v>0.12</v>
      </c>
      <c r="T7" s="808">
        <v>2</v>
      </c>
    </row>
    <row r="8" spans="1:20" ht="14.25">
      <c r="A8" s="1414" t="s">
        <v>16</v>
      </c>
      <c r="B8" s="809" t="s">
        <v>963</v>
      </c>
      <c r="C8" s="1420"/>
      <c r="D8" s="1421"/>
      <c r="E8" s="1421"/>
      <c r="F8" s="1421"/>
      <c r="G8" s="1421"/>
      <c r="H8" s="1422"/>
      <c r="I8" s="1414">
        <v>50</v>
      </c>
      <c r="J8" s="1414">
        <v>50.5</v>
      </c>
      <c r="K8" s="1414">
        <v>50</v>
      </c>
      <c r="L8" s="1414">
        <v>50.5</v>
      </c>
      <c r="M8" s="1417">
        <v>10</v>
      </c>
      <c r="N8" s="1417">
        <v>0.25</v>
      </c>
      <c r="O8" s="809">
        <v>100</v>
      </c>
      <c r="P8" s="809">
        <v>100</v>
      </c>
      <c r="Q8" s="809">
        <v>100</v>
      </c>
      <c r="R8" s="809">
        <v>100</v>
      </c>
      <c r="S8" s="810">
        <v>0.21</v>
      </c>
      <c r="T8" s="810">
        <v>0.33</v>
      </c>
    </row>
    <row r="9" spans="1:20" ht="14.25">
      <c r="A9" s="1415"/>
      <c r="B9" s="809" t="s">
        <v>964</v>
      </c>
      <c r="C9" s="1423"/>
      <c r="D9" s="1424"/>
      <c r="E9" s="1424"/>
      <c r="F9" s="1424"/>
      <c r="G9" s="1424"/>
      <c r="H9" s="1425"/>
      <c r="I9" s="1415"/>
      <c r="J9" s="1415"/>
      <c r="K9" s="1415"/>
      <c r="L9" s="1415"/>
      <c r="M9" s="1418"/>
      <c r="N9" s="1418"/>
      <c r="O9" s="809">
        <v>75</v>
      </c>
      <c r="P9" s="809">
        <v>75</v>
      </c>
      <c r="Q9" s="809">
        <v>75</v>
      </c>
      <c r="R9" s="809">
        <v>75</v>
      </c>
      <c r="S9" s="810">
        <v>0.36</v>
      </c>
      <c r="T9" s="810">
        <v>0.76</v>
      </c>
    </row>
    <row r="10" spans="1:20" ht="14.25">
      <c r="A10" s="1415"/>
      <c r="B10" s="809" t="s">
        <v>965</v>
      </c>
      <c r="C10" s="1426"/>
      <c r="D10" s="1427"/>
      <c r="E10" s="1427"/>
      <c r="F10" s="1427"/>
      <c r="G10" s="1427"/>
      <c r="H10" s="1428"/>
      <c r="I10" s="1415"/>
      <c r="J10" s="1415"/>
      <c r="K10" s="1415"/>
      <c r="L10" s="1415"/>
      <c r="M10" s="1418"/>
      <c r="N10" s="1418"/>
      <c r="O10" s="809">
        <v>100</v>
      </c>
      <c r="P10" s="809">
        <v>100</v>
      </c>
      <c r="Q10" s="809">
        <v>100</v>
      </c>
      <c r="R10" s="809">
        <v>100</v>
      </c>
      <c r="S10" s="810">
        <v>0.21</v>
      </c>
      <c r="T10" s="810">
        <v>0.34</v>
      </c>
    </row>
    <row r="11" spans="1:20" ht="14.25">
      <c r="A11" s="1415"/>
      <c r="B11" s="811" t="s">
        <v>966</v>
      </c>
      <c r="C11" s="812">
        <v>100.5</v>
      </c>
      <c r="D11" s="812">
        <v>125</v>
      </c>
      <c r="E11" s="812">
        <v>100.5</v>
      </c>
      <c r="F11" s="812">
        <v>124.5</v>
      </c>
      <c r="G11" s="813">
        <v>0.28</v>
      </c>
      <c r="H11" s="813">
        <v>0.25</v>
      </c>
      <c r="I11" s="1415"/>
      <c r="J11" s="1415"/>
      <c r="K11" s="1415"/>
      <c r="L11" s="1415"/>
      <c r="M11" s="1418"/>
      <c r="N11" s="1418"/>
      <c r="O11" s="1420"/>
      <c r="P11" s="1421"/>
      <c r="Q11" s="1421"/>
      <c r="R11" s="1421"/>
      <c r="S11" s="1421"/>
      <c r="T11" s="1422"/>
    </row>
    <row r="12" spans="1:20" ht="14.25">
      <c r="A12" s="1415"/>
      <c r="B12" s="811" t="s">
        <v>967</v>
      </c>
      <c r="C12" s="812">
        <v>75.5</v>
      </c>
      <c r="D12" s="812">
        <v>100</v>
      </c>
      <c r="E12" s="812">
        <v>75.5</v>
      </c>
      <c r="F12" s="812">
        <v>100</v>
      </c>
      <c r="G12" s="813">
        <v>0.28</v>
      </c>
      <c r="H12" s="813">
        <v>0.25</v>
      </c>
      <c r="I12" s="1415"/>
      <c r="J12" s="1415"/>
      <c r="K12" s="1415"/>
      <c r="L12" s="1415"/>
      <c r="M12" s="1418"/>
      <c r="N12" s="1418"/>
      <c r="O12" s="1423"/>
      <c r="P12" s="1424"/>
      <c r="Q12" s="1424"/>
      <c r="R12" s="1424"/>
      <c r="S12" s="1424"/>
      <c r="T12" s="1425"/>
    </row>
    <row r="13" spans="1:20" ht="14.25">
      <c r="A13" s="1415"/>
      <c r="B13" s="811" t="s">
        <v>968</v>
      </c>
      <c r="C13" s="812">
        <v>100.5</v>
      </c>
      <c r="D13" s="812">
        <v>125</v>
      </c>
      <c r="E13" s="812">
        <v>100.5</v>
      </c>
      <c r="F13" s="812">
        <v>124.5</v>
      </c>
      <c r="G13" s="813">
        <v>0.28</v>
      </c>
      <c r="H13" s="813">
        <v>0.25</v>
      </c>
      <c r="I13" s="1415"/>
      <c r="J13" s="1415"/>
      <c r="K13" s="1415"/>
      <c r="L13" s="1415"/>
      <c r="M13" s="1418"/>
      <c r="N13" s="1418"/>
      <c r="O13" s="1423"/>
      <c r="P13" s="1424"/>
      <c r="Q13" s="1424"/>
      <c r="R13" s="1424"/>
      <c r="S13" s="1424"/>
      <c r="T13" s="1425"/>
    </row>
    <row r="14" spans="1:20" ht="14.25">
      <c r="A14" s="1415"/>
      <c r="B14" s="811" t="s">
        <v>964</v>
      </c>
      <c r="C14" s="812">
        <v>25.5</v>
      </c>
      <c r="D14" s="812">
        <v>25</v>
      </c>
      <c r="E14" s="812">
        <v>25.5</v>
      </c>
      <c r="F14" s="812">
        <v>15</v>
      </c>
      <c r="G14" s="813">
        <v>0.28</v>
      </c>
      <c r="H14" s="813">
        <v>0.25</v>
      </c>
      <c r="I14" s="1415"/>
      <c r="J14" s="1415"/>
      <c r="K14" s="1415"/>
      <c r="L14" s="1415"/>
      <c r="M14" s="1418"/>
      <c r="N14" s="1418"/>
      <c r="O14" s="1423"/>
      <c r="P14" s="1424"/>
      <c r="Q14" s="1424"/>
      <c r="R14" s="1424"/>
      <c r="S14" s="1424"/>
      <c r="T14" s="1425"/>
    </row>
    <row r="15" spans="1:20" ht="14.25">
      <c r="A15" s="1416"/>
      <c r="B15" s="811" t="s">
        <v>965</v>
      </c>
      <c r="C15" s="811">
        <v>100.5</v>
      </c>
      <c r="D15" s="811">
        <v>125</v>
      </c>
      <c r="E15" s="811">
        <v>100.5</v>
      </c>
      <c r="F15" s="811">
        <v>124.5</v>
      </c>
      <c r="G15" s="814">
        <v>0.28</v>
      </c>
      <c r="H15" s="814">
        <v>0.25</v>
      </c>
      <c r="I15" s="1416"/>
      <c r="J15" s="1416"/>
      <c r="K15" s="1416"/>
      <c r="L15" s="1416"/>
      <c r="M15" s="1419"/>
      <c r="N15" s="1419"/>
      <c r="O15" s="1426"/>
      <c r="P15" s="1427"/>
      <c r="Q15" s="1427"/>
      <c r="R15" s="1427"/>
      <c r="S15" s="1427"/>
      <c r="T15" s="1428"/>
    </row>
    <row r="16" spans="1:20" ht="14.25">
      <c r="A16" s="1414" t="s">
        <v>17</v>
      </c>
      <c r="B16" s="815" t="s">
        <v>969</v>
      </c>
      <c r="C16" s="1420"/>
      <c r="D16" s="1421"/>
      <c r="E16" s="1421"/>
      <c r="F16" s="1422"/>
      <c r="G16" s="808"/>
      <c r="H16" s="808"/>
      <c r="I16" s="1420"/>
      <c r="J16" s="1421"/>
      <c r="K16" s="1421"/>
      <c r="L16" s="1422"/>
      <c r="M16" s="808"/>
      <c r="N16" s="808"/>
      <c r="O16" s="815">
        <v>105</v>
      </c>
      <c r="P16" s="815">
        <v>105</v>
      </c>
      <c r="Q16" s="815">
        <v>105</v>
      </c>
      <c r="R16" s="815">
        <v>105</v>
      </c>
      <c r="S16" s="816">
        <v>0.15</v>
      </c>
      <c r="T16" s="816">
        <v>2.32</v>
      </c>
    </row>
    <row r="17" spans="1:20" ht="14.25">
      <c r="A17" s="1415"/>
      <c r="B17" s="815" t="s">
        <v>970</v>
      </c>
      <c r="C17" s="1426"/>
      <c r="D17" s="1427"/>
      <c r="E17" s="1427"/>
      <c r="F17" s="1428"/>
      <c r="G17" s="808"/>
      <c r="H17" s="808"/>
      <c r="I17" s="1426"/>
      <c r="J17" s="1427"/>
      <c r="K17" s="1427"/>
      <c r="L17" s="1428"/>
      <c r="M17" s="808"/>
      <c r="N17" s="808"/>
      <c r="O17" s="815">
        <v>105</v>
      </c>
      <c r="P17" s="815">
        <v>105</v>
      </c>
      <c r="Q17" s="815">
        <v>105</v>
      </c>
      <c r="R17" s="815">
        <v>105</v>
      </c>
      <c r="S17" s="816">
        <v>0.15</v>
      </c>
      <c r="T17" s="816">
        <v>2.32</v>
      </c>
    </row>
    <row r="18" spans="1:20" ht="14.25">
      <c r="A18" s="1416"/>
      <c r="B18" s="817" t="s">
        <v>971</v>
      </c>
      <c r="C18" s="817">
        <v>100.5</v>
      </c>
      <c r="D18" s="817">
        <v>125</v>
      </c>
      <c r="E18" s="817">
        <v>100.5</v>
      </c>
      <c r="F18" s="817">
        <v>125</v>
      </c>
      <c r="G18" s="818">
        <v>0.31</v>
      </c>
      <c r="H18" s="818">
        <v>2.1</v>
      </c>
      <c r="I18" s="817">
        <v>50</v>
      </c>
      <c r="J18" s="817">
        <v>50.5</v>
      </c>
      <c r="K18" s="817">
        <v>50</v>
      </c>
      <c r="L18" s="817">
        <v>50.5</v>
      </c>
      <c r="M18" s="818">
        <v>9</v>
      </c>
      <c r="N18" s="818">
        <v>0.33</v>
      </c>
      <c r="O18" s="807"/>
      <c r="P18" s="807"/>
      <c r="Q18" s="807"/>
      <c r="R18" s="807"/>
      <c r="S18" s="808"/>
      <c r="T18" s="808"/>
    </row>
  </sheetData>
  <sheetProtection/>
  <mergeCells count="27"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L8:L15"/>
    <mergeCell ref="M8:M15"/>
    <mergeCell ref="N8:N15"/>
    <mergeCell ref="O11:T15"/>
    <mergeCell ref="A16:A18"/>
    <mergeCell ref="C16:F17"/>
    <mergeCell ref="I16:L17"/>
    <mergeCell ref="A8:A15"/>
    <mergeCell ref="C8:H10"/>
    <mergeCell ref="I8:I15"/>
    <mergeCell ref="J8:J15"/>
    <mergeCell ref="K8:K15"/>
  </mergeCells>
  <printOptions/>
  <pageMargins left="0.25" right="0.25" top="0.75" bottom="0.75" header="0.3" footer="0.3"/>
  <pageSetup fitToHeight="1" fitToWidth="1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60" zoomScalePageLayoutView="0" workbookViewId="0" topLeftCell="A1">
      <selection activeCell="AM48" sqref="AM48"/>
    </sheetView>
  </sheetViews>
  <sheetFormatPr defaultColWidth="9.140625" defaultRowHeight="15"/>
  <cols>
    <col min="1" max="1" width="8.7109375" style="0" customWidth="1"/>
    <col min="2" max="2" width="5.140625" style="0" customWidth="1"/>
    <col min="3" max="3" width="8.8515625" style="214" customWidth="1"/>
    <col min="4" max="4" width="6.8515625" style="214" customWidth="1"/>
    <col min="5" max="5" width="5.7109375" style="214" bestFit="1" customWidth="1"/>
    <col min="6" max="6" width="9.421875" style="214" bestFit="1" customWidth="1"/>
    <col min="7" max="7" width="7.140625" style="214" bestFit="1" customWidth="1"/>
    <col min="8" max="8" width="11.140625" style="214" customWidth="1"/>
    <col min="9" max="9" width="7.8515625" style="214" customWidth="1"/>
    <col min="10" max="10" width="4.8515625" style="214" bestFit="1" customWidth="1"/>
    <col min="11" max="12" width="4.7109375" style="214" bestFit="1" customWidth="1"/>
    <col min="13" max="13" width="10.140625" style="214" bestFit="1" customWidth="1"/>
    <col min="14" max="14" width="4.8515625" style="214" bestFit="1" customWidth="1"/>
    <col min="15" max="15" width="1.8515625" style="214" bestFit="1" customWidth="1"/>
    <col min="16" max="18" width="4.8515625" style="214" bestFit="1" customWidth="1"/>
    <col min="19" max="20" width="4.7109375" style="214" bestFit="1" customWidth="1"/>
    <col min="21" max="22" width="4.7109375" style="0" bestFit="1" customWidth="1"/>
    <col min="23" max="23" width="4.7109375" style="214" bestFit="1" customWidth="1"/>
    <col min="24" max="26" width="4.7109375" style="0" bestFit="1" customWidth="1"/>
    <col min="27" max="27" width="6.57421875" style="0" bestFit="1" customWidth="1"/>
    <col min="28" max="29" width="5.7109375" style="0" bestFit="1" customWidth="1"/>
    <col min="30" max="33" width="4.8515625" style="0" bestFit="1" customWidth="1"/>
    <col min="34" max="34" width="9.8515625" style="0" bestFit="1" customWidth="1"/>
  </cols>
  <sheetData>
    <row r="1" spans="3:4" ht="15.75" thickBot="1">
      <c r="C1" s="214" t="s">
        <v>863</v>
      </c>
      <c r="D1" s="214" t="s">
        <v>864</v>
      </c>
    </row>
    <row r="2" spans="1:33" ht="15.75" thickBot="1">
      <c r="A2" s="1449" t="s">
        <v>973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  <c r="W2" s="1450"/>
      <c r="X2" s="1450"/>
      <c r="Y2" s="1450"/>
      <c r="Z2" s="1450"/>
      <c r="AA2" s="1450"/>
      <c r="AB2" s="1450"/>
      <c r="AC2" s="1450"/>
      <c r="AD2" s="1450"/>
      <c r="AE2" s="1450"/>
      <c r="AF2" s="1450"/>
      <c r="AG2" s="1451"/>
    </row>
    <row r="3" spans="1:33" s="819" customFormat="1" ht="16.5" thickBot="1">
      <c r="A3" s="1452" t="s">
        <v>238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4"/>
    </row>
    <row r="4" spans="1:33" ht="70.5">
      <c r="A4" s="1465" t="s">
        <v>974</v>
      </c>
      <c r="B4" s="820" t="s">
        <v>239</v>
      </c>
      <c r="C4" s="899" t="s">
        <v>240</v>
      </c>
      <c r="D4" s="900" t="s">
        <v>774</v>
      </c>
      <c r="E4" s="901" t="s">
        <v>241</v>
      </c>
      <c r="F4" s="902" t="s">
        <v>774</v>
      </c>
      <c r="G4" s="903" t="s">
        <v>258</v>
      </c>
      <c r="H4" s="904" t="s">
        <v>774</v>
      </c>
      <c r="I4" s="905" t="s">
        <v>627</v>
      </c>
      <c r="J4" s="900" t="s">
        <v>774</v>
      </c>
      <c r="K4" s="901"/>
      <c r="L4" s="902"/>
      <c r="M4" s="905" t="s">
        <v>775</v>
      </c>
      <c r="N4" s="900" t="s">
        <v>774</v>
      </c>
      <c r="O4" s="901"/>
      <c r="P4" s="906" t="s">
        <v>242</v>
      </c>
      <c r="Q4" s="907" t="s">
        <v>774</v>
      </c>
      <c r="R4" s="906" t="s">
        <v>205</v>
      </c>
      <c r="S4" s="908" t="s">
        <v>774</v>
      </c>
      <c r="T4" s="906" t="s">
        <v>815</v>
      </c>
      <c r="U4" s="907" t="s">
        <v>774</v>
      </c>
      <c r="V4" s="909" t="s">
        <v>975</v>
      </c>
      <c r="W4" s="901" t="s">
        <v>530</v>
      </c>
      <c r="X4" s="902" t="s">
        <v>774</v>
      </c>
      <c r="Y4" s="909"/>
      <c r="Z4" s="910" t="s">
        <v>865</v>
      </c>
      <c r="AA4" s="911" t="s">
        <v>774</v>
      </c>
      <c r="AB4" s="910" t="s">
        <v>866</v>
      </c>
      <c r="AC4" s="911" t="s">
        <v>774</v>
      </c>
      <c r="AD4" s="901" t="s">
        <v>774</v>
      </c>
      <c r="AE4" s="900" t="s">
        <v>774</v>
      </c>
      <c r="AF4" s="901" t="s">
        <v>696</v>
      </c>
      <c r="AG4" s="900" t="s">
        <v>774</v>
      </c>
    </row>
    <row r="5" spans="1:33" ht="70.5">
      <c r="A5" s="1465"/>
      <c r="B5" s="821" t="s">
        <v>243</v>
      </c>
      <c r="C5" s="912" t="s">
        <v>774</v>
      </c>
      <c r="D5" s="913" t="s">
        <v>240</v>
      </c>
      <c r="E5" s="914" t="s">
        <v>774</v>
      </c>
      <c r="F5" s="915" t="s">
        <v>241</v>
      </c>
      <c r="G5" s="916" t="s">
        <v>774</v>
      </c>
      <c r="H5" s="917" t="s">
        <v>221</v>
      </c>
      <c r="I5" s="912" t="s">
        <v>774</v>
      </c>
      <c r="J5" s="913" t="s">
        <v>627</v>
      </c>
      <c r="K5" s="914"/>
      <c r="L5" s="915"/>
      <c r="M5" s="912" t="s">
        <v>774</v>
      </c>
      <c r="N5" s="913" t="s">
        <v>775</v>
      </c>
      <c r="O5" s="914"/>
      <c r="P5" s="918" t="s">
        <v>774</v>
      </c>
      <c r="Q5" s="919" t="s">
        <v>242</v>
      </c>
      <c r="R5" s="907" t="s">
        <v>774</v>
      </c>
      <c r="S5" s="906" t="s">
        <v>205</v>
      </c>
      <c r="T5" s="918" t="s">
        <v>774</v>
      </c>
      <c r="U5" s="919" t="s">
        <v>815</v>
      </c>
      <c r="V5" s="920" t="s">
        <v>774</v>
      </c>
      <c r="W5" s="914" t="s">
        <v>774</v>
      </c>
      <c r="X5" s="915" t="s">
        <v>530</v>
      </c>
      <c r="Y5" s="920"/>
      <c r="Z5" s="921" t="s">
        <v>774</v>
      </c>
      <c r="AA5" s="922" t="s">
        <v>865</v>
      </c>
      <c r="AB5" s="921" t="s">
        <v>774</v>
      </c>
      <c r="AC5" s="922" t="s">
        <v>866</v>
      </c>
      <c r="AD5" s="914" t="s">
        <v>816</v>
      </c>
      <c r="AE5" s="913" t="s">
        <v>817</v>
      </c>
      <c r="AF5" s="914" t="s">
        <v>774</v>
      </c>
      <c r="AG5" s="913" t="s">
        <v>696</v>
      </c>
    </row>
    <row r="6" spans="1:33" ht="15.75" thickBot="1">
      <c r="A6" s="1466"/>
      <c r="B6" s="822"/>
      <c r="C6" s="426" t="s">
        <v>148</v>
      </c>
      <c r="D6" s="427" t="s">
        <v>148</v>
      </c>
      <c r="E6" s="428" t="s">
        <v>148</v>
      </c>
      <c r="F6" s="429" t="s">
        <v>148</v>
      </c>
      <c r="G6" s="426" t="s">
        <v>148</v>
      </c>
      <c r="H6" s="429" t="s">
        <v>148</v>
      </c>
      <c r="I6" s="426" t="s">
        <v>148</v>
      </c>
      <c r="J6" s="427" t="s">
        <v>148</v>
      </c>
      <c r="K6" s="428" t="s">
        <v>148</v>
      </c>
      <c r="L6" s="429" t="s">
        <v>148</v>
      </c>
      <c r="M6" s="426" t="s">
        <v>148</v>
      </c>
      <c r="N6" s="427" t="s">
        <v>148</v>
      </c>
      <c r="O6" s="830"/>
      <c r="P6" s="430" t="s">
        <v>148</v>
      </c>
      <c r="Q6" s="431" t="s">
        <v>148</v>
      </c>
      <c r="R6" s="430" t="s">
        <v>148</v>
      </c>
      <c r="S6" s="431" t="s">
        <v>148</v>
      </c>
      <c r="T6" s="430" t="s">
        <v>148</v>
      </c>
      <c r="U6" s="431" t="s">
        <v>148</v>
      </c>
      <c r="V6" s="831" t="s">
        <v>148</v>
      </c>
      <c r="W6" s="428" t="s">
        <v>148</v>
      </c>
      <c r="X6" s="429" t="s">
        <v>148</v>
      </c>
      <c r="Y6" s="831" t="s">
        <v>148</v>
      </c>
      <c r="Z6" s="432" t="s">
        <v>148</v>
      </c>
      <c r="AA6" s="433" t="s">
        <v>148</v>
      </c>
      <c r="AB6" s="432" t="s">
        <v>148</v>
      </c>
      <c r="AC6" s="433" t="s">
        <v>148</v>
      </c>
      <c r="AD6" s="428" t="s">
        <v>148</v>
      </c>
      <c r="AE6" s="427" t="s">
        <v>148</v>
      </c>
      <c r="AF6" s="428" t="s">
        <v>148</v>
      </c>
      <c r="AG6" s="427" t="s">
        <v>148</v>
      </c>
    </row>
    <row r="7" spans="1:33" s="210" customFormat="1" ht="15.75" thickTop="1">
      <c r="A7" s="823" t="s">
        <v>14</v>
      </c>
      <c r="B7" s="824"/>
      <c r="C7" s="869">
        <v>560.60452956</v>
      </c>
      <c r="D7" s="870">
        <v>1572.8490242599999</v>
      </c>
      <c r="E7" s="871"/>
      <c r="F7" s="872"/>
      <c r="G7" s="869">
        <v>38535.099681386</v>
      </c>
      <c r="H7" s="872">
        <v>16192.982343336025</v>
      </c>
      <c r="I7" s="869">
        <v>165</v>
      </c>
      <c r="J7" s="870">
        <v>0</v>
      </c>
      <c r="K7" s="871"/>
      <c r="L7" s="872"/>
      <c r="M7" s="869">
        <v>256.49445343</v>
      </c>
      <c r="N7" s="870">
        <v>116.38780346999974</v>
      </c>
      <c r="O7" s="873"/>
      <c r="P7" s="869">
        <v>832.61681003</v>
      </c>
      <c r="Q7" s="870">
        <v>922.1659757699999</v>
      </c>
      <c r="R7" s="869">
        <v>1645.34874468</v>
      </c>
      <c r="S7" s="870">
        <v>246.94013431999994</v>
      </c>
      <c r="T7" s="871">
        <v>261.56870929</v>
      </c>
      <c r="U7" s="872">
        <v>66.35960048000001</v>
      </c>
      <c r="V7" s="874"/>
      <c r="W7" s="871">
        <v>81.82235042</v>
      </c>
      <c r="X7" s="872">
        <v>16.9333709299999</v>
      </c>
      <c r="Y7" s="874"/>
      <c r="Z7" s="875">
        <v>202.11940441</v>
      </c>
      <c r="AA7" s="876">
        <v>8.474290600000002</v>
      </c>
      <c r="AB7" s="875">
        <v>14112.78048279</v>
      </c>
      <c r="AC7" s="876">
        <v>38061.76091518</v>
      </c>
      <c r="AD7" s="871">
        <v>3319.18931044227</v>
      </c>
      <c r="AE7" s="870">
        <v>422.562002932255</v>
      </c>
      <c r="AF7" s="871">
        <v>414.33023255</v>
      </c>
      <c r="AG7" s="870">
        <v>742.7160763800001</v>
      </c>
    </row>
    <row r="8" spans="1:33" s="210" customFormat="1" ht="15">
      <c r="A8" s="825" t="s">
        <v>15</v>
      </c>
      <c r="B8" s="826"/>
      <c r="C8" s="869">
        <v>205.38417155</v>
      </c>
      <c r="D8" s="870">
        <v>364.49539697999995</v>
      </c>
      <c r="E8" s="871"/>
      <c r="F8" s="872"/>
      <c r="G8" s="869">
        <v>4436.50374947572</v>
      </c>
      <c r="H8" s="872">
        <v>28991.1545260257</v>
      </c>
      <c r="I8" s="869"/>
      <c r="J8" s="870"/>
      <c r="K8" s="871"/>
      <c r="L8" s="872"/>
      <c r="M8" s="869">
        <v>191.893095</v>
      </c>
      <c r="N8" s="870">
        <v>103.8966079499999</v>
      </c>
      <c r="O8" s="873"/>
      <c r="P8" s="869">
        <v>869.77032128</v>
      </c>
      <c r="Q8" s="870">
        <v>698.5544577999998</v>
      </c>
      <c r="R8" s="869">
        <v>1115.6227738</v>
      </c>
      <c r="S8" s="870">
        <v>147.80448315999985</v>
      </c>
      <c r="T8" s="871">
        <v>173.06609653</v>
      </c>
      <c r="U8" s="872">
        <v>275.4201332300001</v>
      </c>
      <c r="V8" s="874"/>
      <c r="W8" s="871">
        <v>12.0592379600001</v>
      </c>
      <c r="X8" s="872">
        <v>31.835763339999737</v>
      </c>
      <c r="Y8" s="874"/>
      <c r="Z8" s="875">
        <v>8.28086826</v>
      </c>
      <c r="AA8" s="876">
        <v>95.10998253000001</v>
      </c>
      <c r="AB8" s="875">
        <v>23688.1764274</v>
      </c>
      <c r="AC8" s="876">
        <v>4735.249070229999</v>
      </c>
      <c r="AD8" s="871">
        <v>1873.20996523645</v>
      </c>
      <c r="AE8" s="870">
        <v>1016.5250806164102</v>
      </c>
      <c r="AF8" s="871">
        <v>2168.5140237</v>
      </c>
      <c r="AG8" s="870">
        <v>247.14071509000007</v>
      </c>
    </row>
    <row r="9" spans="1:33" s="210" customFormat="1" ht="15">
      <c r="A9" s="825" t="s">
        <v>16</v>
      </c>
      <c r="B9" s="826"/>
      <c r="C9" s="869">
        <v>612.82446727</v>
      </c>
      <c r="D9" s="870">
        <v>1222.73715644</v>
      </c>
      <c r="E9" s="871">
        <v>4</v>
      </c>
      <c r="F9" s="872"/>
      <c r="G9" s="869">
        <v>11145.2306917903</v>
      </c>
      <c r="H9" s="872">
        <v>20548.92459224031</v>
      </c>
      <c r="I9" s="869"/>
      <c r="J9" s="870"/>
      <c r="K9" s="871"/>
      <c r="L9" s="872"/>
      <c r="M9" s="869">
        <v>1235.65397316</v>
      </c>
      <c r="N9" s="870">
        <v>2043.5306437299994</v>
      </c>
      <c r="O9" s="873"/>
      <c r="P9" s="869">
        <v>1020.0766382</v>
      </c>
      <c r="Q9" s="870">
        <v>714.8183315</v>
      </c>
      <c r="R9" s="869">
        <v>2054.23279314</v>
      </c>
      <c r="S9" s="870">
        <v>77.73545158000006</v>
      </c>
      <c r="T9" s="871">
        <v>364.99292861</v>
      </c>
      <c r="U9" s="872">
        <v>206.33173107000007</v>
      </c>
      <c r="V9" s="874"/>
      <c r="W9" s="871">
        <v>14.05693961</v>
      </c>
      <c r="X9" s="872">
        <v>21.753607319999944</v>
      </c>
      <c r="Y9" s="874"/>
      <c r="Z9" s="875">
        <v>14.21169545</v>
      </c>
      <c r="AA9" s="876">
        <v>250.81372930000003</v>
      </c>
      <c r="AB9" s="875">
        <v>16591.2411853</v>
      </c>
      <c r="AC9" s="876">
        <v>11128.86509086</v>
      </c>
      <c r="AD9" s="871">
        <v>1955.51755121514</v>
      </c>
      <c r="AE9" s="870">
        <v>945.776594615067</v>
      </c>
      <c r="AF9" s="871">
        <v>2601.22976806</v>
      </c>
      <c r="AG9" s="870">
        <v>179.05155668</v>
      </c>
    </row>
    <row r="10" spans="1:33" s="210" customFormat="1" ht="15">
      <c r="A10" s="825" t="s">
        <v>17</v>
      </c>
      <c r="B10" s="826"/>
      <c r="C10" s="869">
        <v>1215.75134859</v>
      </c>
      <c r="D10" s="870">
        <v>848.3682914899998</v>
      </c>
      <c r="E10" s="871">
        <v>20</v>
      </c>
      <c r="F10" s="872"/>
      <c r="G10" s="869">
        <v>4085.02379138333</v>
      </c>
      <c r="H10" s="872">
        <v>22661.33174643333</v>
      </c>
      <c r="I10" s="869"/>
      <c r="J10" s="870"/>
      <c r="K10" s="871"/>
      <c r="L10" s="872"/>
      <c r="M10" s="869">
        <v>1456.40779152</v>
      </c>
      <c r="N10" s="870">
        <v>1280.44842806</v>
      </c>
      <c r="O10" s="873"/>
      <c r="P10" s="869">
        <v>990.81302169</v>
      </c>
      <c r="Q10" s="870">
        <v>660.0266399499999</v>
      </c>
      <c r="R10" s="869">
        <v>829.87327864</v>
      </c>
      <c r="S10" s="870">
        <v>340.4551502000001</v>
      </c>
      <c r="T10" s="871"/>
      <c r="U10" s="872"/>
      <c r="V10" s="874"/>
      <c r="W10" s="871">
        <v>12.0095778400001</v>
      </c>
      <c r="X10" s="872">
        <v>25.889515399999873</v>
      </c>
      <c r="Y10" s="874"/>
      <c r="Z10" s="875">
        <v>0</v>
      </c>
      <c r="AA10" s="876">
        <v>192.79279933000007</v>
      </c>
      <c r="AB10" s="875">
        <v>15341.42344304</v>
      </c>
      <c r="AC10" s="876">
        <v>5536.19445248</v>
      </c>
      <c r="AD10" s="871">
        <v>2773.51328494646</v>
      </c>
      <c r="AE10" s="870">
        <v>273.7098800166054</v>
      </c>
      <c r="AF10" s="871">
        <v>1601.18090676</v>
      </c>
      <c r="AG10" s="870">
        <v>95.08748405000003</v>
      </c>
    </row>
    <row r="11" spans="1:33" s="210" customFormat="1" ht="15">
      <c r="A11" s="825" t="s">
        <v>18</v>
      </c>
      <c r="B11" s="826"/>
      <c r="C11" s="832"/>
      <c r="D11" s="833"/>
      <c r="E11" s="834"/>
      <c r="F11" s="835"/>
      <c r="G11" s="832"/>
      <c r="H11" s="835"/>
      <c r="I11" s="832"/>
      <c r="J11" s="833"/>
      <c r="K11" s="834"/>
      <c r="L11" s="835"/>
      <c r="M11" s="832"/>
      <c r="N11" s="833"/>
      <c r="O11" s="836"/>
      <c r="P11" s="832"/>
      <c r="Q11" s="833"/>
      <c r="R11" s="832"/>
      <c r="S11" s="833"/>
      <c r="T11" s="834"/>
      <c r="U11" s="835"/>
      <c r="V11" s="837"/>
      <c r="W11" s="834"/>
      <c r="X11" s="835"/>
      <c r="Y11" s="837"/>
      <c r="Z11" s="838"/>
      <c r="AA11" s="839"/>
      <c r="AB11" s="838"/>
      <c r="AC11" s="839"/>
      <c r="AD11" s="834"/>
      <c r="AE11" s="833"/>
      <c r="AF11" s="834"/>
      <c r="AG11" s="833"/>
    </row>
    <row r="12" spans="1:33" s="210" customFormat="1" ht="15">
      <c r="A12" s="825" t="s">
        <v>19</v>
      </c>
      <c r="B12" s="826"/>
      <c r="C12" s="832"/>
      <c r="D12" s="833"/>
      <c r="E12" s="834"/>
      <c r="F12" s="835"/>
      <c r="G12" s="832"/>
      <c r="H12" s="835"/>
      <c r="I12" s="832"/>
      <c r="J12" s="833"/>
      <c r="K12" s="834"/>
      <c r="L12" s="835"/>
      <c r="M12" s="832"/>
      <c r="N12" s="833"/>
      <c r="O12" s="836"/>
      <c r="P12" s="832"/>
      <c r="Q12" s="833"/>
      <c r="R12" s="832"/>
      <c r="S12" s="833"/>
      <c r="T12" s="834"/>
      <c r="U12" s="835"/>
      <c r="V12" s="837"/>
      <c r="W12" s="834"/>
      <c r="X12" s="835"/>
      <c r="Y12" s="837"/>
      <c r="Z12" s="838"/>
      <c r="AA12" s="839"/>
      <c r="AB12" s="838"/>
      <c r="AC12" s="839"/>
      <c r="AD12" s="834"/>
      <c r="AE12" s="833"/>
      <c r="AF12" s="834"/>
      <c r="AG12" s="833"/>
    </row>
    <row r="13" spans="1:33" s="210" customFormat="1" ht="15">
      <c r="A13" s="825" t="s">
        <v>259</v>
      </c>
      <c r="B13" s="826"/>
      <c r="C13" s="832"/>
      <c r="D13" s="839"/>
      <c r="E13" s="834"/>
      <c r="F13" s="835"/>
      <c r="G13" s="832"/>
      <c r="H13" s="840"/>
      <c r="I13" s="832"/>
      <c r="J13" s="833"/>
      <c r="K13" s="834"/>
      <c r="L13" s="834"/>
      <c r="M13" s="832"/>
      <c r="N13" s="833"/>
      <c r="O13" s="833"/>
      <c r="P13" s="841"/>
      <c r="Q13" s="839"/>
      <c r="R13" s="841"/>
      <c r="S13" s="839"/>
      <c r="T13" s="838"/>
      <c r="U13" s="840"/>
      <c r="V13" s="842"/>
      <c r="W13" s="838"/>
      <c r="X13" s="840"/>
      <c r="Y13" s="842"/>
      <c r="Z13" s="838"/>
      <c r="AA13" s="839"/>
      <c r="AB13" s="838"/>
      <c r="AC13" s="839"/>
      <c r="AD13" s="834"/>
      <c r="AE13" s="833"/>
      <c r="AF13" s="834"/>
      <c r="AG13" s="833"/>
    </row>
    <row r="14" spans="1:33" s="210" customFormat="1" ht="15">
      <c r="A14" s="843" t="s">
        <v>260</v>
      </c>
      <c r="B14" s="844"/>
      <c r="C14" s="832"/>
      <c r="D14" s="839"/>
      <c r="E14" s="834"/>
      <c r="F14" s="835"/>
      <c r="G14" s="841"/>
      <c r="H14" s="840"/>
      <c r="I14" s="832"/>
      <c r="J14" s="833"/>
      <c r="K14" s="834"/>
      <c r="L14" s="834"/>
      <c r="M14" s="832"/>
      <c r="N14" s="833"/>
      <c r="O14" s="833"/>
      <c r="P14" s="841"/>
      <c r="Q14" s="839"/>
      <c r="R14" s="841"/>
      <c r="S14" s="839"/>
      <c r="T14" s="841"/>
      <c r="U14" s="839"/>
      <c r="V14" s="842"/>
      <c r="W14" s="838"/>
      <c r="X14" s="840"/>
      <c r="Y14" s="842"/>
      <c r="Z14" s="838"/>
      <c r="AA14" s="839"/>
      <c r="AB14" s="838"/>
      <c r="AC14" s="839"/>
      <c r="AD14" s="834"/>
      <c r="AE14" s="833"/>
      <c r="AF14" s="834"/>
      <c r="AG14" s="833"/>
    </row>
    <row r="15" spans="1:33" s="210" customFormat="1" ht="15">
      <c r="A15" s="843" t="s">
        <v>261</v>
      </c>
      <c r="B15" s="844"/>
      <c r="C15" s="832"/>
      <c r="D15" s="839"/>
      <c r="E15" s="834"/>
      <c r="F15" s="835"/>
      <c r="G15" s="841"/>
      <c r="H15" s="840"/>
      <c r="I15" s="832"/>
      <c r="J15" s="833"/>
      <c r="K15" s="834"/>
      <c r="L15" s="834"/>
      <c r="M15" s="832"/>
      <c r="N15" s="833"/>
      <c r="O15" s="833"/>
      <c r="P15" s="841"/>
      <c r="Q15" s="839"/>
      <c r="R15" s="841"/>
      <c r="S15" s="839"/>
      <c r="T15" s="838"/>
      <c r="U15" s="840"/>
      <c r="V15" s="842"/>
      <c r="W15" s="838"/>
      <c r="X15" s="840"/>
      <c r="Y15" s="842"/>
      <c r="Z15" s="838"/>
      <c r="AA15" s="839"/>
      <c r="AB15" s="838"/>
      <c r="AC15" s="839"/>
      <c r="AD15" s="834"/>
      <c r="AE15" s="833"/>
      <c r="AF15" s="834"/>
      <c r="AG15" s="833"/>
    </row>
    <row r="16" spans="1:33" s="210" customFormat="1" ht="15">
      <c r="A16" s="845" t="s">
        <v>23</v>
      </c>
      <c r="B16" s="846"/>
      <c r="C16" s="832"/>
      <c r="D16" s="839"/>
      <c r="E16" s="834"/>
      <c r="F16" s="835"/>
      <c r="G16" s="832"/>
      <c r="H16" s="835"/>
      <c r="I16" s="832"/>
      <c r="J16" s="833"/>
      <c r="K16" s="834"/>
      <c r="L16" s="834"/>
      <c r="M16" s="832"/>
      <c r="N16" s="833"/>
      <c r="O16" s="833"/>
      <c r="P16" s="841"/>
      <c r="Q16" s="839"/>
      <c r="R16" s="841"/>
      <c r="S16" s="839"/>
      <c r="T16" s="838"/>
      <c r="U16" s="840"/>
      <c r="V16" s="842"/>
      <c r="W16" s="838"/>
      <c r="X16" s="840"/>
      <c r="Y16" s="842"/>
      <c r="Z16" s="838"/>
      <c r="AA16" s="839"/>
      <c r="AB16" s="838"/>
      <c r="AC16" s="839"/>
      <c r="AD16" s="834"/>
      <c r="AE16" s="833"/>
      <c r="AF16" s="834"/>
      <c r="AG16" s="833"/>
    </row>
    <row r="17" spans="1:33" s="210" customFormat="1" ht="15">
      <c r="A17" s="845" t="s">
        <v>24</v>
      </c>
      <c r="B17" s="846"/>
      <c r="C17" s="832"/>
      <c r="D17" s="839"/>
      <c r="E17" s="834"/>
      <c r="F17" s="835"/>
      <c r="G17" s="832"/>
      <c r="H17" s="835"/>
      <c r="I17" s="832"/>
      <c r="J17" s="833"/>
      <c r="K17" s="834"/>
      <c r="L17" s="834"/>
      <c r="M17" s="832"/>
      <c r="N17" s="833"/>
      <c r="O17" s="833"/>
      <c r="P17" s="841"/>
      <c r="Q17" s="839"/>
      <c r="R17" s="841"/>
      <c r="S17" s="839"/>
      <c r="T17" s="838"/>
      <c r="U17" s="840"/>
      <c r="V17" s="842"/>
      <c r="W17" s="838"/>
      <c r="X17" s="840"/>
      <c r="Y17" s="842"/>
      <c r="Z17" s="838"/>
      <c r="AA17" s="839"/>
      <c r="AB17" s="838"/>
      <c r="AC17" s="839"/>
      <c r="AD17" s="834"/>
      <c r="AE17" s="833"/>
      <c r="AF17" s="834"/>
      <c r="AG17" s="833"/>
    </row>
    <row r="18" spans="1:33" s="210" customFormat="1" ht="15">
      <c r="A18" s="845" t="s">
        <v>25</v>
      </c>
      <c r="B18" s="846"/>
      <c r="C18" s="832"/>
      <c r="D18" s="839"/>
      <c r="E18" s="834"/>
      <c r="F18" s="835"/>
      <c r="G18" s="832"/>
      <c r="H18" s="835"/>
      <c r="I18" s="832"/>
      <c r="J18" s="833"/>
      <c r="K18" s="834"/>
      <c r="L18" s="834"/>
      <c r="M18" s="832"/>
      <c r="N18" s="833"/>
      <c r="O18" s="833"/>
      <c r="P18" s="841"/>
      <c r="Q18" s="839"/>
      <c r="R18" s="841"/>
      <c r="S18" s="839"/>
      <c r="T18" s="838"/>
      <c r="U18" s="840"/>
      <c r="V18" s="842"/>
      <c r="W18" s="838"/>
      <c r="X18" s="840"/>
      <c r="Y18" s="842"/>
      <c r="Z18" s="838"/>
      <c r="AA18" s="839"/>
      <c r="AB18" s="838"/>
      <c r="AC18" s="839"/>
      <c r="AD18" s="834"/>
      <c r="AE18" s="833"/>
      <c r="AF18" s="834"/>
      <c r="AG18" s="833"/>
    </row>
    <row r="19" spans="1:33" ht="15.75" thickBot="1">
      <c r="A19" s="828" t="s">
        <v>262</v>
      </c>
      <c r="B19" s="829"/>
      <c r="C19" s="434">
        <f aca="true" t="shared" si="0" ref="C19:AE19">SUM(C7:C18)</f>
        <v>2594.56451697</v>
      </c>
      <c r="D19" s="435">
        <f>SUM(D7:D18)</f>
        <v>4008.44986917</v>
      </c>
      <c r="E19" s="434">
        <f t="shared" si="0"/>
        <v>24</v>
      </c>
      <c r="F19" s="435">
        <f t="shared" si="0"/>
        <v>0</v>
      </c>
      <c r="G19" s="434">
        <f t="shared" si="0"/>
        <v>58201.85791403534</v>
      </c>
      <c r="H19" s="435">
        <f t="shared" si="0"/>
        <v>88394.39320803536</v>
      </c>
      <c r="I19" s="434">
        <f t="shared" si="0"/>
        <v>165</v>
      </c>
      <c r="J19" s="435">
        <f t="shared" si="0"/>
        <v>0</v>
      </c>
      <c r="K19" s="434">
        <f t="shared" si="0"/>
        <v>0</v>
      </c>
      <c r="L19" s="435">
        <f t="shared" si="0"/>
        <v>0</v>
      </c>
      <c r="M19" s="434">
        <f t="shared" si="0"/>
        <v>3140.4493131100003</v>
      </c>
      <c r="N19" s="435">
        <f t="shared" si="0"/>
        <v>3544.263483209999</v>
      </c>
      <c r="O19" s="847">
        <f t="shared" si="0"/>
        <v>0</v>
      </c>
      <c r="P19" s="434">
        <f t="shared" si="0"/>
        <v>3713.2767912</v>
      </c>
      <c r="Q19" s="435">
        <f t="shared" si="0"/>
        <v>2995.56540502</v>
      </c>
      <c r="R19" s="434">
        <f t="shared" si="0"/>
        <v>5645.07759026</v>
      </c>
      <c r="S19" s="435">
        <f t="shared" si="0"/>
        <v>812.9352192599999</v>
      </c>
      <c r="T19" s="434">
        <f t="shared" si="0"/>
        <v>799.6277344299999</v>
      </c>
      <c r="U19" s="435">
        <f t="shared" si="0"/>
        <v>548.1114647800001</v>
      </c>
      <c r="V19" s="848">
        <f t="shared" si="0"/>
        <v>0</v>
      </c>
      <c r="W19" s="434">
        <f t="shared" si="0"/>
        <v>119.94810583000022</v>
      </c>
      <c r="X19" s="435">
        <f t="shared" si="0"/>
        <v>96.41225698999946</v>
      </c>
      <c r="Y19" s="848">
        <f t="shared" si="0"/>
        <v>0</v>
      </c>
      <c r="Z19" s="436">
        <f t="shared" si="0"/>
        <v>224.61196812</v>
      </c>
      <c r="AA19" s="849">
        <f t="shared" si="0"/>
        <v>547.1908017600001</v>
      </c>
      <c r="AB19" s="436">
        <f t="shared" si="0"/>
        <v>69733.62153853</v>
      </c>
      <c r="AC19" s="437">
        <f t="shared" si="0"/>
        <v>59462.06952874999</v>
      </c>
      <c r="AD19" s="434">
        <f t="shared" si="0"/>
        <v>9921.43011184032</v>
      </c>
      <c r="AE19" s="435">
        <f t="shared" si="0"/>
        <v>2658.5735581803374</v>
      </c>
      <c r="AF19" s="434">
        <f>SUM(AF7:AF18)</f>
        <v>6785.25493107</v>
      </c>
      <c r="AG19" s="435">
        <f>SUM(AG7:AG18)</f>
        <v>1263.9958322000002</v>
      </c>
    </row>
    <row r="20" ht="15">
      <c r="AH20" s="850"/>
    </row>
    <row r="21" ht="15.75" thickBot="1">
      <c r="AH21" s="851"/>
    </row>
    <row r="22" spans="1:13" ht="23.25" customHeight="1">
      <c r="A22" s="1455" t="s">
        <v>238</v>
      </c>
      <c r="B22" s="1456"/>
      <c r="C22" s="1456"/>
      <c r="D22" s="1457"/>
      <c r="F22" s="1458" t="s">
        <v>974</v>
      </c>
      <c r="G22" s="1461" t="s">
        <v>239</v>
      </c>
      <c r="H22" s="1467" t="s">
        <v>867</v>
      </c>
      <c r="I22" s="1469" t="s">
        <v>868</v>
      </c>
      <c r="M22"/>
    </row>
    <row r="23" spans="1:27" ht="25.5" customHeight="1" thickBot="1">
      <c r="A23" s="1471" t="s">
        <v>974</v>
      </c>
      <c r="B23" s="1472"/>
      <c r="C23" s="1475" t="s">
        <v>869</v>
      </c>
      <c r="D23" s="1478" t="s">
        <v>870</v>
      </c>
      <c r="F23" s="1459"/>
      <c r="G23" s="1462"/>
      <c r="H23" s="1468"/>
      <c r="I23" s="1470"/>
      <c r="M23" s="214" t="s">
        <v>871</v>
      </c>
      <c r="Z23" s="214"/>
      <c r="AA23" s="212"/>
    </row>
    <row r="24" spans="1:27" ht="15">
      <c r="A24" s="1465"/>
      <c r="B24" s="1473"/>
      <c r="C24" s="1476"/>
      <c r="D24" s="1479"/>
      <c r="F24" s="1459"/>
      <c r="G24" s="1461" t="s">
        <v>243</v>
      </c>
      <c r="H24" s="1486" t="s">
        <v>868</v>
      </c>
      <c r="I24" s="1463" t="s">
        <v>976</v>
      </c>
      <c r="M24" s="438"/>
      <c r="N24" s="438"/>
      <c r="V24" s="214"/>
      <c r="X24" s="214"/>
      <c r="Y24" s="214"/>
      <c r="Z24" s="214"/>
      <c r="AA24" s="212"/>
    </row>
    <row r="25" spans="1:17" ht="33.75" customHeight="1" thickBot="1">
      <c r="A25" s="1465"/>
      <c r="B25" s="1473"/>
      <c r="C25" s="1477"/>
      <c r="D25" s="1480"/>
      <c r="F25" s="1459"/>
      <c r="G25" s="1481"/>
      <c r="H25" s="1470"/>
      <c r="I25" s="1464"/>
      <c r="O25" s="439"/>
      <c r="P25" s="439"/>
      <c r="Q25" s="440"/>
    </row>
    <row r="26" spans="1:31" ht="15.75" thickBot="1">
      <c r="A26" s="1466"/>
      <c r="B26" s="1474"/>
      <c r="C26" s="441" t="s">
        <v>148</v>
      </c>
      <c r="D26" s="427" t="s">
        <v>148</v>
      </c>
      <c r="E26" s="442"/>
      <c r="F26" s="1460"/>
      <c r="G26" s="852" t="s">
        <v>872</v>
      </c>
      <c r="H26" s="443" t="s">
        <v>148</v>
      </c>
      <c r="I26" s="853" t="s">
        <v>148</v>
      </c>
      <c r="M26" s="442"/>
      <c r="N26" s="438"/>
      <c r="O26" s="444"/>
      <c r="P26" s="444"/>
      <c r="Q26" s="445"/>
      <c r="AE26" s="214"/>
    </row>
    <row r="27" spans="1:31" ht="15.75" thickTop="1">
      <c r="A27" s="823" t="s">
        <v>14</v>
      </c>
      <c r="B27" s="854"/>
      <c r="C27" s="452">
        <f aca="true" t="shared" si="1" ref="C27:C38">SUM(C7,E7,G7,I7,K7,M7,O7,P7,T7,V7,W7,Y7,Z7,AB7,AF7,AD7,R7,)</f>
        <v>60386.97470898825</v>
      </c>
      <c r="D27" s="453">
        <f aca="true" t="shared" si="2" ref="D27:D38">SUM(D7,F7,H7,J7,L7,N7,Q7,U7,X7,AA7,AG7,AE7,S7,AC7)</f>
        <v>58370.13153765828</v>
      </c>
      <c r="E27" s="450"/>
      <c r="F27" s="1482" t="s">
        <v>14</v>
      </c>
      <c r="G27" s="1483"/>
      <c r="H27" s="454">
        <f>AB7</f>
        <v>14112.78048279</v>
      </c>
      <c r="I27" s="877">
        <f>AC7</f>
        <v>38061.76091518</v>
      </c>
      <c r="O27" s="856"/>
      <c r="P27" s="444"/>
      <c r="Q27" s="445"/>
      <c r="AE27" s="214"/>
    </row>
    <row r="28" spans="1:17" ht="15">
      <c r="A28" s="825" t="s">
        <v>15</v>
      </c>
      <c r="B28" s="857"/>
      <c r="C28" s="455">
        <f t="shared" si="1"/>
        <v>34742.480730192176</v>
      </c>
      <c r="D28" s="456">
        <f t="shared" si="2"/>
        <v>36707.18621695211</v>
      </c>
      <c r="E28" s="450"/>
      <c r="F28" s="1484" t="s">
        <v>15</v>
      </c>
      <c r="G28" s="1485"/>
      <c r="H28" s="454">
        <f aca="true" t="shared" si="3" ref="H28:I38">AB8</f>
        <v>23688.1764274</v>
      </c>
      <c r="I28" s="877">
        <f t="shared" si="3"/>
        <v>4735.249070229999</v>
      </c>
      <c r="O28" s="444"/>
      <c r="P28" s="444"/>
      <c r="Q28" s="445"/>
    </row>
    <row r="29" spans="1:17" ht="15">
      <c r="A29" s="825" t="s">
        <v>16</v>
      </c>
      <c r="B29" s="857"/>
      <c r="C29" s="455">
        <f t="shared" si="1"/>
        <v>37613.26863180544</v>
      </c>
      <c r="D29" s="456">
        <f t="shared" si="2"/>
        <v>37340.33848533537</v>
      </c>
      <c r="E29" s="450"/>
      <c r="F29" s="1484" t="s">
        <v>16</v>
      </c>
      <c r="G29" s="1485"/>
      <c r="H29" s="454">
        <f t="shared" si="3"/>
        <v>16591.2411853</v>
      </c>
      <c r="I29" s="877">
        <f t="shared" si="3"/>
        <v>11128.86509086</v>
      </c>
      <c r="O29" s="444"/>
      <c r="P29" s="444"/>
      <c r="Q29" s="446"/>
    </row>
    <row r="30" spans="1:17" ht="15">
      <c r="A30" s="825" t="s">
        <v>17</v>
      </c>
      <c r="B30" s="857"/>
      <c r="C30" s="455">
        <f t="shared" si="1"/>
        <v>28325.99644440979</v>
      </c>
      <c r="D30" s="456">
        <f t="shared" si="2"/>
        <v>31914.30438740993</v>
      </c>
      <c r="E30" s="450"/>
      <c r="F30" s="1484" t="s">
        <v>17</v>
      </c>
      <c r="G30" s="1485"/>
      <c r="H30" s="454">
        <f t="shared" si="3"/>
        <v>15341.42344304</v>
      </c>
      <c r="I30" s="877">
        <f t="shared" si="3"/>
        <v>5536.19445248</v>
      </c>
      <c r="O30" s="444"/>
      <c r="P30" s="444"/>
      <c r="Q30" s="446"/>
    </row>
    <row r="31" spans="1:23" ht="15">
      <c r="A31" s="825" t="s">
        <v>18</v>
      </c>
      <c r="B31" s="857"/>
      <c r="C31" s="860">
        <f t="shared" si="1"/>
        <v>0</v>
      </c>
      <c r="D31" s="861">
        <f t="shared" si="2"/>
        <v>0</v>
      </c>
      <c r="F31" s="1439" t="s">
        <v>18</v>
      </c>
      <c r="G31" s="1440"/>
      <c r="H31" s="842">
        <f t="shared" si="3"/>
        <v>0</v>
      </c>
      <c r="I31" s="855">
        <f t="shared" si="3"/>
        <v>0</v>
      </c>
      <c r="O31" s="444"/>
      <c r="P31" s="444"/>
      <c r="Q31" s="446"/>
      <c r="V31" s="862"/>
      <c r="W31" s="438"/>
    </row>
    <row r="32" spans="1:17" ht="15">
      <c r="A32" s="825" t="s">
        <v>19</v>
      </c>
      <c r="B32" s="857"/>
      <c r="C32" s="863">
        <f t="shared" si="1"/>
        <v>0</v>
      </c>
      <c r="D32" s="864">
        <f t="shared" si="2"/>
        <v>0</v>
      </c>
      <c r="E32" s="442"/>
      <c r="F32" s="1441" t="s">
        <v>19</v>
      </c>
      <c r="G32" s="1442"/>
      <c r="H32" s="842">
        <f t="shared" si="3"/>
        <v>0</v>
      </c>
      <c r="I32" s="855">
        <f t="shared" si="3"/>
        <v>0</v>
      </c>
      <c r="O32" s="444"/>
      <c r="P32" s="444"/>
      <c r="Q32" s="446"/>
    </row>
    <row r="33" spans="1:17" ht="15">
      <c r="A33" s="827" t="s">
        <v>259</v>
      </c>
      <c r="B33" s="857"/>
      <c r="C33" s="858">
        <f t="shared" si="1"/>
        <v>0</v>
      </c>
      <c r="D33" s="859">
        <f t="shared" si="2"/>
        <v>0</v>
      </c>
      <c r="F33" s="1445" t="s">
        <v>259</v>
      </c>
      <c r="G33" s="1446"/>
      <c r="H33" s="842">
        <f t="shared" si="3"/>
        <v>0</v>
      </c>
      <c r="I33" s="855">
        <f t="shared" si="3"/>
        <v>0</v>
      </c>
      <c r="O33" s="444"/>
      <c r="P33" s="444"/>
      <c r="Q33" s="446"/>
    </row>
    <row r="34" spans="1:33" ht="15">
      <c r="A34" s="865" t="s">
        <v>260</v>
      </c>
      <c r="B34" s="857"/>
      <c r="C34" s="860">
        <f t="shared" si="1"/>
        <v>0</v>
      </c>
      <c r="D34" s="861">
        <f t="shared" si="2"/>
        <v>0</v>
      </c>
      <c r="E34" s="442"/>
      <c r="F34" s="1441" t="s">
        <v>260</v>
      </c>
      <c r="G34" s="1442"/>
      <c r="H34" s="842">
        <f t="shared" si="3"/>
        <v>0</v>
      </c>
      <c r="I34" s="855">
        <f t="shared" si="3"/>
        <v>0</v>
      </c>
      <c r="M34"/>
      <c r="O34" s="444"/>
      <c r="P34" s="444"/>
      <c r="Q34" s="446"/>
      <c r="V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</row>
    <row r="35" spans="1:17" ht="15" customHeight="1">
      <c r="A35" s="865" t="s">
        <v>261</v>
      </c>
      <c r="B35" s="857"/>
      <c r="C35" s="863">
        <f t="shared" si="1"/>
        <v>0</v>
      </c>
      <c r="D35" s="864">
        <f t="shared" si="2"/>
        <v>0</v>
      </c>
      <c r="F35" s="1447" t="s">
        <v>261</v>
      </c>
      <c r="G35" s="1448"/>
      <c r="H35" s="842">
        <f t="shared" si="3"/>
        <v>0</v>
      </c>
      <c r="I35" s="855">
        <f t="shared" si="3"/>
        <v>0</v>
      </c>
      <c r="O35" s="444"/>
      <c r="P35" s="444"/>
      <c r="Q35" s="446"/>
    </row>
    <row r="36" spans="1:17" ht="15">
      <c r="A36" s="866" t="s">
        <v>23</v>
      </c>
      <c r="B36" s="857"/>
      <c r="C36" s="863">
        <f t="shared" si="1"/>
        <v>0</v>
      </c>
      <c r="D36" s="864">
        <f t="shared" si="2"/>
        <v>0</v>
      </c>
      <c r="F36" s="1441" t="s">
        <v>23</v>
      </c>
      <c r="G36" s="1442"/>
      <c r="H36" s="842">
        <f t="shared" si="3"/>
        <v>0</v>
      </c>
      <c r="I36" s="855">
        <f t="shared" si="3"/>
        <v>0</v>
      </c>
      <c r="O36" s="444"/>
      <c r="P36" s="444"/>
      <c r="Q36" s="446"/>
    </row>
    <row r="37" spans="1:17" ht="15">
      <c r="A37" s="845" t="s">
        <v>24</v>
      </c>
      <c r="B37" s="857"/>
      <c r="C37" s="863">
        <f t="shared" si="1"/>
        <v>0</v>
      </c>
      <c r="D37" s="864">
        <f t="shared" si="2"/>
        <v>0</v>
      </c>
      <c r="F37" s="1439" t="s">
        <v>24</v>
      </c>
      <c r="G37" s="1440"/>
      <c r="H37" s="842">
        <f t="shared" si="3"/>
        <v>0</v>
      </c>
      <c r="I37" s="855">
        <f t="shared" si="3"/>
        <v>0</v>
      </c>
      <c r="M37" s="447"/>
      <c r="O37" s="444"/>
      <c r="P37" s="444"/>
      <c r="Q37" s="446"/>
    </row>
    <row r="38" spans="1:17" ht="15">
      <c r="A38" s="845" t="s">
        <v>25</v>
      </c>
      <c r="B38" s="857"/>
      <c r="C38" s="858">
        <f t="shared" si="1"/>
        <v>0</v>
      </c>
      <c r="D38" s="859">
        <f t="shared" si="2"/>
        <v>0</v>
      </c>
      <c r="F38" s="1441" t="s">
        <v>25</v>
      </c>
      <c r="G38" s="1442"/>
      <c r="H38" s="842">
        <f t="shared" si="3"/>
        <v>0</v>
      </c>
      <c r="I38" s="855">
        <f t="shared" si="3"/>
        <v>0</v>
      </c>
      <c r="O38" s="444"/>
      <c r="P38" s="444"/>
      <c r="Q38" s="446"/>
    </row>
    <row r="39" spans="1:9" ht="15.75" thickBot="1">
      <c r="A39" s="828" t="s">
        <v>262</v>
      </c>
      <c r="B39" s="867"/>
      <c r="C39" s="457">
        <f>SUM(C27:C38)</f>
        <v>161068.72051539566</v>
      </c>
      <c r="D39" s="776">
        <f>SUM(D27:D38)</f>
        <v>164331.9606273557</v>
      </c>
      <c r="F39" s="1443" t="s">
        <v>262</v>
      </c>
      <c r="G39" s="1444"/>
      <c r="H39" s="448">
        <f>SUM(H27:H38)</f>
        <v>69733.62153853</v>
      </c>
      <c r="I39" s="868">
        <f>SUM(I27:I38)</f>
        <v>59462.06952874999</v>
      </c>
    </row>
    <row r="40" spans="3:21" ht="15">
      <c r="C40" s="449">
        <f>C19+E19+G19+I19+K19+M19+P19+R19+T19+V19+W19+Z19++AD19+AF19+AB19</f>
        <v>161068.7205153957</v>
      </c>
      <c r="D40" s="449">
        <f>D19+F19+H19+J19+N19+Q19+S19+U19+X19+AA19+AE19+AG19+AC19</f>
        <v>164331.9606273557</v>
      </c>
      <c r="T40" s="450"/>
      <c r="U40" s="212"/>
    </row>
    <row r="41" spans="3:4" ht="15">
      <c r="C41" s="444"/>
      <c r="D41" s="444"/>
    </row>
    <row r="42" spans="3:4" ht="15">
      <c r="C42" s="451"/>
      <c r="D42" s="451"/>
    </row>
    <row r="43" spans="3:4" ht="15">
      <c r="C43" s="304"/>
      <c r="D43" s="304"/>
    </row>
  </sheetData>
  <sheetProtection/>
  <mergeCells count="28">
    <mergeCell ref="F27:G27"/>
    <mergeCell ref="F28:G28"/>
    <mergeCell ref="F29:G29"/>
    <mergeCell ref="F30:G30"/>
    <mergeCell ref="H24:H25"/>
    <mergeCell ref="A2:AG2"/>
    <mergeCell ref="A3:AG3"/>
    <mergeCell ref="A22:D22"/>
    <mergeCell ref="F22:F26"/>
    <mergeCell ref="G22:G23"/>
    <mergeCell ref="I24:I25"/>
    <mergeCell ref="A4:A6"/>
    <mergeCell ref="H22:H23"/>
    <mergeCell ref="I22:I23"/>
    <mergeCell ref="A23:A26"/>
    <mergeCell ref="B23:B26"/>
    <mergeCell ref="C23:C25"/>
    <mergeCell ref="D23:D25"/>
    <mergeCell ref="G24:G25"/>
    <mergeCell ref="F37:G37"/>
    <mergeCell ref="F38:G38"/>
    <mergeCell ref="F39:G39"/>
    <mergeCell ref="F31:G31"/>
    <mergeCell ref="F32:G32"/>
    <mergeCell ref="F33:G33"/>
    <mergeCell ref="F34:G34"/>
    <mergeCell ref="F35:G35"/>
    <mergeCell ref="F36:G36"/>
  </mergeCells>
  <printOptions/>
  <pageMargins left="0.7" right="0.7" top="0.75" bottom="0.75" header="0.3" footer="0.3"/>
  <pageSetup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60" zoomScaleNormal="115" zoomScalePageLayoutView="0" workbookViewId="0" topLeftCell="A1">
      <selection activeCell="Y25" sqref="Y25"/>
    </sheetView>
  </sheetViews>
  <sheetFormatPr defaultColWidth="9.140625" defaultRowHeight="15"/>
  <cols>
    <col min="1" max="1" width="3.28125" style="1" bestFit="1" customWidth="1"/>
    <col min="2" max="2" width="51.00390625" style="1" bestFit="1" customWidth="1"/>
    <col min="3" max="6" width="9.00390625" style="1" bestFit="1" customWidth="1"/>
    <col min="7" max="12" width="7.7109375" style="1" bestFit="1" customWidth="1"/>
    <col min="13" max="14" width="7.8515625" style="1" bestFit="1" customWidth="1"/>
    <col min="15" max="15" width="10.00390625" style="1" bestFit="1" customWidth="1"/>
    <col min="16" max="16" width="3.28125" style="1" bestFit="1" customWidth="1"/>
    <col min="17" max="16384" width="9.140625" style="1" customWidth="1"/>
  </cols>
  <sheetData>
    <row r="1" spans="1:16" ht="12.75">
      <c r="A1" s="1173" t="s">
        <v>950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5"/>
    </row>
    <row r="2" spans="1:16" ht="12.75">
      <c r="A2" s="44"/>
      <c r="B2" s="45"/>
      <c r="C2" s="282" t="s">
        <v>14</v>
      </c>
      <c r="D2" s="282" t="s">
        <v>15</v>
      </c>
      <c r="E2" s="282" t="s">
        <v>16</v>
      </c>
      <c r="F2" s="282" t="s">
        <v>17</v>
      </c>
      <c r="G2" s="282" t="s">
        <v>18</v>
      </c>
      <c r="H2" s="282" t="s">
        <v>19</v>
      </c>
      <c r="I2" s="282" t="s">
        <v>20</v>
      </c>
      <c r="J2" s="282" t="s">
        <v>21</v>
      </c>
      <c r="K2" s="282" t="s">
        <v>22</v>
      </c>
      <c r="L2" s="282" t="s">
        <v>23</v>
      </c>
      <c r="M2" s="282" t="s">
        <v>24</v>
      </c>
      <c r="N2" s="282" t="s">
        <v>25</v>
      </c>
      <c r="O2" s="283">
        <v>2019</v>
      </c>
      <c r="P2" s="46"/>
    </row>
    <row r="3" spans="1:16" ht="12.75">
      <c r="A3" s="1176" t="s">
        <v>638</v>
      </c>
      <c r="B3" s="668" t="s">
        <v>639</v>
      </c>
      <c r="C3" s="686">
        <v>245184.33532289</v>
      </c>
      <c r="D3" s="686">
        <v>292924.90176319005</v>
      </c>
      <c r="E3" s="686">
        <v>148489.22590652003</v>
      </c>
      <c r="F3" s="686">
        <v>96029.56377939999</v>
      </c>
      <c r="G3" s="346"/>
      <c r="H3" s="346"/>
      <c r="I3" s="346"/>
      <c r="J3" s="346"/>
      <c r="K3" s="346"/>
      <c r="L3" s="346"/>
      <c r="M3" s="346"/>
      <c r="N3" s="346"/>
      <c r="O3" s="479">
        <f aca="true" t="shared" si="0" ref="O3:O11">SUM(C3:N3)</f>
        <v>782628.026772</v>
      </c>
      <c r="P3" s="1177">
        <f>O3+O4+O5+O6+O7+O8+O9+O10+O11</f>
        <v>2617007.99274161</v>
      </c>
    </row>
    <row r="4" spans="1:16" ht="12.75">
      <c r="A4" s="1176"/>
      <c r="B4" s="668" t="s">
        <v>640</v>
      </c>
      <c r="C4" s="686">
        <v>33720.219941</v>
      </c>
      <c r="D4" s="686">
        <v>56462.04081000001</v>
      </c>
      <c r="E4" s="686">
        <v>63292.60494599999</v>
      </c>
      <c r="F4" s="686">
        <v>78510.21574199997</v>
      </c>
      <c r="G4" s="346"/>
      <c r="H4" s="346"/>
      <c r="I4" s="346"/>
      <c r="J4" s="346"/>
      <c r="K4" s="346"/>
      <c r="L4" s="346"/>
      <c r="M4" s="346"/>
      <c r="N4" s="346"/>
      <c r="O4" s="479">
        <f t="shared" si="0"/>
        <v>231985.08143899997</v>
      </c>
      <c r="P4" s="1177"/>
    </row>
    <row r="5" spans="1:16" ht="12.75">
      <c r="A5" s="1176"/>
      <c r="B5" s="669" t="s">
        <v>655</v>
      </c>
      <c r="C5" s="687">
        <v>12348.799230999999</v>
      </c>
      <c r="D5" s="687">
        <v>19368.693621000002</v>
      </c>
      <c r="E5" s="687">
        <v>22801.920357</v>
      </c>
      <c r="F5" s="687">
        <v>34170.071038999995</v>
      </c>
      <c r="G5" s="346"/>
      <c r="H5" s="346"/>
      <c r="I5" s="346"/>
      <c r="J5" s="346"/>
      <c r="K5" s="346"/>
      <c r="L5" s="346"/>
      <c r="M5" s="346"/>
      <c r="N5" s="346"/>
      <c r="O5" s="479">
        <f t="shared" si="0"/>
        <v>88689.484248</v>
      </c>
      <c r="P5" s="1177"/>
    </row>
    <row r="6" spans="1:16" ht="12.75">
      <c r="A6" s="1176"/>
      <c r="B6" s="668" t="s">
        <v>641</v>
      </c>
      <c r="C6" s="686">
        <v>29160.581244079996</v>
      </c>
      <c r="D6" s="686">
        <v>28718.608775120007</v>
      </c>
      <c r="E6" s="686">
        <v>25553.362659999995</v>
      </c>
      <c r="F6" s="686">
        <v>20232.933941409996</v>
      </c>
      <c r="G6" s="346"/>
      <c r="H6" s="346"/>
      <c r="I6" s="346"/>
      <c r="J6" s="346"/>
      <c r="K6" s="346"/>
      <c r="L6" s="346"/>
      <c r="M6" s="346"/>
      <c r="N6" s="346"/>
      <c r="O6" s="479">
        <f t="shared" si="0"/>
        <v>103665.48662061</v>
      </c>
      <c r="P6" s="1177"/>
    </row>
    <row r="7" spans="1:16" ht="12.75">
      <c r="A7" s="1176"/>
      <c r="B7" s="670" t="s">
        <v>642</v>
      </c>
      <c r="C7" s="686">
        <v>17097.549210999998</v>
      </c>
      <c r="D7" s="686">
        <v>19599.784123999998</v>
      </c>
      <c r="E7" s="686">
        <v>10362.741726999999</v>
      </c>
      <c r="F7" s="686">
        <v>7796.213629</v>
      </c>
      <c r="G7" s="346"/>
      <c r="H7" s="346"/>
      <c r="I7" s="346"/>
      <c r="J7" s="346"/>
      <c r="K7" s="346"/>
      <c r="L7" s="346"/>
      <c r="M7" s="346"/>
      <c r="N7" s="346"/>
      <c r="O7" s="479">
        <f t="shared" si="0"/>
        <v>54856.288690999994</v>
      </c>
      <c r="P7" s="1177"/>
    </row>
    <row r="8" spans="1:16" ht="12.75">
      <c r="A8" s="1176"/>
      <c r="B8" s="670" t="s">
        <v>643</v>
      </c>
      <c r="C8" s="686">
        <v>14663.879098</v>
      </c>
      <c r="D8" s="686">
        <v>22583.196658000008</v>
      </c>
      <c r="E8" s="686">
        <v>11561.548566999998</v>
      </c>
      <c r="F8" s="686">
        <v>21552.286011</v>
      </c>
      <c r="G8" s="346"/>
      <c r="H8" s="346"/>
      <c r="I8" s="346"/>
      <c r="J8" s="346"/>
      <c r="K8" s="346"/>
      <c r="L8" s="346"/>
      <c r="M8" s="346"/>
      <c r="N8" s="346"/>
      <c r="O8" s="479">
        <f t="shared" si="0"/>
        <v>70360.910334</v>
      </c>
      <c r="P8" s="1178"/>
    </row>
    <row r="9" spans="1:16" ht="12.75">
      <c r="A9" s="1176"/>
      <c r="B9" s="670" t="s">
        <v>644</v>
      </c>
      <c r="C9" s="686">
        <v>8672.306457</v>
      </c>
      <c r="D9" s="686">
        <v>11196.008052000003</v>
      </c>
      <c r="E9" s="686">
        <v>5896.5531139999985</v>
      </c>
      <c r="F9" s="686">
        <v>7789.750235</v>
      </c>
      <c r="G9" s="346"/>
      <c r="H9" s="346"/>
      <c r="I9" s="346"/>
      <c r="J9" s="346"/>
      <c r="K9" s="346"/>
      <c r="L9" s="346"/>
      <c r="M9" s="346"/>
      <c r="N9" s="346"/>
      <c r="O9" s="479">
        <f t="shared" si="0"/>
        <v>33554.617858000005</v>
      </c>
      <c r="P9" s="1177"/>
    </row>
    <row r="10" spans="1:16" ht="12.75">
      <c r="A10" s="1176"/>
      <c r="B10" s="670" t="s">
        <v>669</v>
      </c>
      <c r="C10" s="686">
        <v>18578.44586</v>
      </c>
      <c r="D10" s="686">
        <v>26324.622929</v>
      </c>
      <c r="E10" s="686">
        <v>6304.1166330000015</v>
      </c>
      <c r="F10" s="686">
        <v>2770.317357</v>
      </c>
      <c r="G10" s="346"/>
      <c r="H10" s="346"/>
      <c r="I10" s="346"/>
      <c r="J10" s="346"/>
      <c r="K10" s="346"/>
      <c r="L10" s="346"/>
      <c r="M10" s="346"/>
      <c r="N10" s="346"/>
      <c r="O10" s="479">
        <f t="shared" si="0"/>
        <v>53977.502778999995</v>
      </c>
      <c r="P10" s="1177"/>
    </row>
    <row r="11" spans="1:16" ht="12.75">
      <c r="A11" s="1176"/>
      <c r="B11" s="671" t="s">
        <v>645</v>
      </c>
      <c r="C11" s="686">
        <v>392155.6450000001</v>
      </c>
      <c r="D11" s="686">
        <v>171715.923</v>
      </c>
      <c r="E11" s="686">
        <v>336968.10199999996</v>
      </c>
      <c r="F11" s="686">
        <v>296450.92400000006</v>
      </c>
      <c r="G11" s="346"/>
      <c r="H11" s="346"/>
      <c r="I11" s="346"/>
      <c r="J11" s="346"/>
      <c r="K11" s="346"/>
      <c r="L11" s="346"/>
      <c r="M11" s="346"/>
      <c r="N11" s="346"/>
      <c r="O11" s="479">
        <f t="shared" si="0"/>
        <v>1197290.594</v>
      </c>
      <c r="P11" s="1177"/>
    </row>
    <row r="12" spans="1:18" ht="12.75">
      <c r="A12" s="1179"/>
      <c r="B12" s="1180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181"/>
      <c r="R12" s="49"/>
    </row>
    <row r="13" spans="1:16" ht="12.75">
      <c r="A13" s="1176" t="s">
        <v>646</v>
      </c>
      <c r="B13" s="672" t="s">
        <v>647</v>
      </c>
      <c r="C13" s="686">
        <v>14882.627314930081</v>
      </c>
      <c r="D13" s="686">
        <v>11519.68488462007</v>
      </c>
      <c r="E13" s="686">
        <v>11776.74095660007</v>
      </c>
      <c r="F13" s="686">
        <v>12079.803404929877</v>
      </c>
      <c r="G13" s="346"/>
      <c r="H13" s="346"/>
      <c r="I13" s="346"/>
      <c r="J13" s="346"/>
      <c r="K13" s="346"/>
      <c r="L13" s="346"/>
      <c r="M13" s="346"/>
      <c r="N13" s="346"/>
      <c r="O13" s="479">
        <f>SUM(C13:N13)</f>
        <v>50258.8565610801</v>
      </c>
      <c r="P13" s="1177">
        <f>O13+O14+O15+O16</f>
        <v>2617007.992741611</v>
      </c>
    </row>
    <row r="14" spans="1:16" ht="12.75">
      <c r="A14" s="1176"/>
      <c r="B14" s="673" t="s">
        <v>648</v>
      </c>
      <c r="C14" s="688">
        <v>698049.64352207</v>
      </c>
      <c r="D14" s="688">
        <v>541406.2035046901</v>
      </c>
      <c r="E14" s="688">
        <v>512657.56259492005</v>
      </c>
      <c r="F14" s="688">
        <v>450635.86275617016</v>
      </c>
      <c r="G14" s="674"/>
      <c r="H14" s="674"/>
      <c r="I14" s="674"/>
      <c r="J14" s="674"/>
      <c r="K14" s="674"/>
      <c r="L14" s="674"/>
      <c r="M14" s="674"/>
      <c r="N14" s="674"/>
      <c r="O14" s="479">
        <f>SUM(C14:N14)</f>
        <v>2202749.2723778505</v>
      </c>
      <c r="P14" s="1177"/>
    </row>
    <row r="15" spans="1:16" ht="12.75">
      <c r="A15" s="1176"/>
      <c r="B15" s="673" t="s">
        <v>649</v>
      </c>
      <c r="C15" s="686">
        <v>37932.23752797</v>
      </c>
      <c r="D15" s="686">
        <v>46989.047342999984</v>
      </c>
      <c r="E15" s="686">
        <v>91997.44235900001</v>
      </c>
      <c r="F15" s="686">
        <v>95783.59057270997</v>
      </c>
      <c r="G15" s="346"/>
      <c r="H15" s="346"/>
      <c r="I15" s="346"/>
      <c r="J15" s="346"/>
      <c r="K15" s="346"/>
      <c r="L15" s="346"/>
      <c r="M15" s="346"/>
      <c r="N15" s="346"/>
      <c r="O15" s="479">
        <f>SUM(C15:N15)</f>
        <v>272702.31780267996</v>
      </c>
      <c r="P15" s="1177"/>
    </row>
    <row r="16" spans="1:16" ht="12.75">
      <c r="A16" s="1176"/>
      <c r="B16" s="672" t="s">
        <v>650</v>
      </c>
      <c r="C16" s="686">
        <v>20717.252999999993</v>
      </c>
      <c r="D16" s="686">
        <v>48978.844</v>
      </c>
      <c r="E16" s="686">
        <v>14798.429999999998</v>
      </c>
      <c r="F16" s="686">
        <v>6803.019</v>
      </c>
      <c r="G16" s="346"/>
      <c r="H16" s="346"/>
      <c r="I16" s="346"/>
      <c r="J16" s="346"/>
      <c r="K16" s="346"/>
      <c r="L16" s="346"/>
      <c r="M16" s="346"/>
      <c r="N16" s="346"/>
      <c r="O16" s="479">
        <f>SUM(C16:N16)</f>
        <v>91297.54599999999</v>
      </c>
      <c r="P16" s="1177"/>
    </row>
    <row r="17" spans="1:16" ht="12.75">
      <c r="A17" s="1182"/>
      <c r="B17" s="1183"/>
      <c r="C17" s="1183"/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1184"/>
    </row>
    <row r="18" spans="1:16" ht="12.75">
      <c r="A18" s="675"/>
      <c r="B18" s="671" t="s">
        <v>651</v>
      </c>
      <c r="C18" s="686">
        <v>771581.7613649701</v>
      </c>
      <c r="D18" s="686">
        <v>648893.7797323101</v>
      </c>
      <c r="E18" s="686">
        <v>631230.1759105199</v>
      </c>
      <c r="F18" s="686">
        <v>565302.27573381</v>
      </c>
      <c r="G18" s="689"/>
      <c r="H18" s="346"/>
      <c r="I18" s="346"/>
      <c r="J18" s="346"/>
      <c r="K18" s="346"/>
      <c r="L18" s="346"/>
      <c r="M18" s="346"/>
      <c r="N18" s="346"/>
      <c r="O18" s="479">
        <f>SUM(C18:N18)</f>
        <v>2617007.99274161</v>
      </c>
      <c r="P18" s="676"/>
    </row>
    <row r="19" spans="1:16" ht="12.75">
      <c r="A19" s="675"/>
      <c r="B19" s="671" t="s">
        <v>647</v>
      </c>
      <c r="C19" s="686">
        <v>14882.627314930081</v>
      </c>
      <c r="D19" s="686">
        <v>11519.68488462007</v>
      </c>
      <c r="E19" s="686">
        <v>11776.74095660007</v>
      </c>
      <c r="F19" s="686">
        <v>12079.803404929877</v>
      </c>
      <c r="G19" s="689"/>
      <c r="H19" s="346"/>
      <c r="I19" s="346"/>
      <c r="J19" s="346"/>
      <c r="K19" s="346"/>
      <c r="L19" s="346"/>
      <c r="M19" s="346"/>
      <c r="N19" s="346"/>
      <c r="O19" s="479">
        <f>SUM(C19:N19)</f>
        <v>50258.8565610801</v>
      </c>
      <c r="P19" s="676"/>
    </row>
    <row r="20" spans="1:16" ht="12.75">
      <c r="A20" s="675"/>
      <c r="B20" s="671" t="s">
        <v>652</v>
      </c>
      <c r="C20" s="686">
        <v>756699.13405004</v>
      </c>
      <c r="D20" s="686">
        <v>637374.0948476901</v>
      </c>
      <c r="E20" s="686">
        <v>619453.4349539198</v>
      </c>
      <c r="F20" s="686">
        <v>553222.4723288801</v>
      </c>
      <c r="G20" s="690"/>
      <c r="H20" s="677"/>
      <c r="I20" s="677"/>
      <c r="J20" s="677"/>
      <c r="K20" s="677"/>
      <c r="L20" s="677"/>
      <c r="M20" s="677"/>
      <c r="N20" s="677"/>
      <c r="O20" s="479">
        <f>SUM(C20:N20)</f>
        <v>2566749.1361805303</v>
      </c>
      <c r="P20" s="676"/>
    </row>
    <row r="21" spans="1:16" ht="12.75">
      <c r="A21" s="675"/>
      <c r="B21" s="671" t="s">
        <v>650</v>
      </c>
      <c r="C21" s="686">
        <v>20717.252999999993</v>
      </c>
      <c r="D21" s="686">
        <v>48978.844</v>
      </c>
      <c r="E21" s="686">
        <v>14798.429999999998</v>
      </c>
      <c r="F21" s="686">
        <v>6803.019</v>
      </c>
      <c r="G21" s="689"/>
      <c r="H21" s="346"/>
      <c r="I21" s="346"/>
      <c r="J21" s="346"/>
      <c r="K21" s="346"/>
      <c r="L21" s="346"/>
      <c r="M21" s="346"/>
      <c r="N21" s="346"/>
      <c r="O21" s="479">
        <f>SUM(C21:N21)</f>
        <v>91297.54599999999</v>
      </c>
      <c r="P21" s="676"/>
    </row>
    <row r="22" spans="1:16" ht="12.75">
      <c r="A22" s="675"/>
      <c r="B22" s="671" t="s">
        <v>653</v>
      </c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479">
        <f>SUM(C22:N22)</f>
        <v>0</v>
      </c>
      <c r="P22" s="676"/>
    </row>
    <row r="23" spans="1:16" ht="12.75">
      <c r="A23" s="675"/>
      <c r="B23" s="679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92"/>
      <c r="P23" s="676"/>
    </row>
    <row r="24" spans="1:16" ht="12.75">
      <c r="A24" s="675"/>
      <c r="B24" s="671" t="s">
        <v>647</v>
      </c>
      <c r="C24" s="685">
        <v>14882.627314930081</v>
      </c>
      <c r="D24" s="685">
        <v>11519.68488462007</v>
      </c>
      <c r="E24" s="685">
        <v>11776.74095660007</v>
      </c>
      <c r="F24" s="685">
        <v>12079.803404929877</v>
      </c>
      <c r="G24" s="346"/>
      <c r="H24" s="346"/>
      <c r="I24" s="346"/>
      <c r="J24" s="346"/>
      <c r="K24" s="346"/>
      <c r="L24" s="346"/>
      <c r="M24" s="346"/>
      <c r="N24" s="346"/>
      <c r="O24" s="479">
        <f>SUM(C24:N24)</f>
        <v>50258.8565610801</v>
      </c>
      <c r="P24" s="676"/>
    </row>
    <row r="25" spans="1:16" ht="12.75">
      <c r="A25" s="675"/>
      <c r="B25" s="671" t="s">
        <v>654</v>
      </c>
      <c r="C25" s="691">
        <v>1.9288464372980905</v>
      </c>
      <c r="D25" s="691">
        <v>1.7752805227031636</v>
      </c>
      <c r="E25" s="691">
        <v>1.865680920531512</v>
      </c>
      <c r="F25" s="691">
        <v>2.136875070819284</v>
      </c>
      <c r="G25" s="309"/>
      <c r="H25" s="309"/>
      <c r="I25" s="309"/>
      <c r="J25" s="309"/>
      <c r="K25" s="309"/>
      <c r="L25" s="309"/>
      <c r="M25" s="309"/>
      <c r="N25" s="309"/>
      <c r="O25" s="684">
        <v>1.92</v>
      </c>
      <c r="P25" s="676"/>
    </row>
    <row r="26" spans="1:16" ht="13.5" thickBot="1">
      <c r="A26" s="681"/>
      <c r="B26" s="682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3"/>
    </row>
    <row r="28" spans="10:16" ht="15" customHeight="1">
      <c r="J28" s="216"/>
      <c r="K28" s="216"/>
      <c r="L28" s="216"/>
      <c r="M28" s="216"/>
      <c r="N28" s="1172" t="s">
        <v>591</v>
      </c>
      <c r="O28" s="1172"/>
      <c r="P28" s="1172"/>
    </row>
    <row r="29" ht="12.75">
      <c r="O29" s="215"/>
    </row>
    <row r="30" ht="12.75">
      <c r="C30" s="186"/>
    </row>
  </sheetData>
  <sheetProtection/>
  <mergeCells count="8">
    <mergeCell ref="N28:P28"/>
    <mergeCell ref="A1:P1"/>
    <mergeCell ref="A3:A11"/>
    <mergeCell ref="P3:P11"/>
    <mergeCell ref="A13:A16"/>
    <mergeCell ref="P13:P16"/>
    <mergeCell ref="A12:P12"/>
    <mergeCell ref="A17:P17"/>
  </mergeCells>
  <printOptions/>
  <pageMargins left="0.25" right="0.25" top="0.75" bottom="0.75" header="0.3" footer="0.3"/>
  <pageSetup fitToHeight="1" fitToWidth="1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="60" zoomScaleNormal="87" zoomScalePageLayoutView="0" workbookViewId="0" topLeftCell="A12">
      <selection activeCell="T44" sqref="T44"/>
    </sheetView>
  </sheetViews>
  <sheetFormatPr defaultColWidth="9.140625" defaultRowHeight="15"/>
  <cols>
    <col min="1" max="1" width="3.00390625" style="1" bestFit="1" customWidth="1"/>
    <col min="2" max="2" width="49.8515625" style="1" bestFit="1" customWidth="1"/>
    <col min="3" max="3" width="17.421875" style="1" bestFit="1" customWidth="1"/>
    <col min="4" max="4" width="6.57421875" style="1" bestFit="1" customWidth="1"/>
    <col min="5" max="5" width="15.140625" style="1" bestFit="1" customWidth="1"/>
    <col min="6" max="6" width="9.28125" style="1" bestFit="1" customWidth="1"/>
    <col min="7" max="255" width="9.140625" style="1" customWidth="1"/>
    <col min="256" max="16384" width="3.7109375" style="1" bestFit="1" customWidth="1"/>
  </cols>
  <sheetData>
    <row r="1" spans="1:15" ht="12.75">
      <c r="A1" s="1489" t="s">
        <v>1029</v>
      </c>
      <c r="B1" s="1490"/>
      <c r="C1" s="1493" t="s">
        <v>191</v>
      </c>
      <c r="D1" s="1493"/>
      <c r="E1" s="1493"/>
      <c r="F1" s="154" t="s">
        <v>192</v>
      </c>
      <c r="G1" s="153"/>
      <c r="H1" s="153"/>
      <c r="I1" s="153"/>
      <c r="J1" s="153"/>
      <c r="K1" s="153"/>
      <c r="L1" s="153"/>
      <c r="M1" s="153"/>
      <c r="N1" s="153"/>
      <c r="O1" s="153"/>
    </row>
    <row r="2" spans="1:13" ht="15" customHeight="1">
      <c r="A2" s="1491"/>
      <c r="B2" s="1492"/>
      <c r="C2" s="1494" t="s">
        <v>193</v>
      </c>
      <c r="D2" s="1494"/>
      <c r="E2" s="1494"/>
      <c r="F2" s="159" t="s">
        <v>194</v>
      </c>
      <c r="G2" s="158"/>
      <c r="H2" s="158"/>
      <c r="I2" s="158"/>
      <c r="J2" s="151"/>
      <c r="K2" s="151"/>
      <c r="L2" s="151"/>
      <c r="M2" s="151"/>
    </row>
    <row r="3" spans="1:6" ht="12.75">
      <c r="A3" s="1491"/>
      <c r="B3" s="1492"/>
      <c r="C3" s="1494" t="s">
        <v>559</v>
      </c>
      <c r="D3" s="1494"/>
      <c r="E3" s="1494"/>
      <c r="F3" s="159" t="s">
        <v>84</v>
      </c>
    </row>
    <row r="4" spans="1:6" ht="12.75">
      <c r="A4" s="1491"/>
      <c r="B4" s="1492"/>
      <c r="C4" s="1494" t="s">
        <v>560</v>
      </c>
      <c r="D4" s="1494"/>
      <c r="E4" s="1494"/>
      <c r="F4" s="159" t="s">
        <v>561</v>
      </c>
    </row>
    <row r="5" spans="1:6" ht="12.75">
      <c r="A5" s="1491"/>
      <c r="B5" s="1492"/>
      <c r="C5" s="1494" t="s">
        <v>195</v>
      </c>
      <c r="D5" s="1494"/>
      <c r="E5" s="1494"/>
      <c r="F5" s="159" t="s">
        <v>196</v>
      </c>
    </row>
    <row r="6" spans="1:6" ht="31.5" customHeight="1">
      <c r="A6" s="463" t="s">
        <v>197</v>
      </c>
      <c r="B6" s="461" t="s">
        <v>198</v>
      </c>
      <c r="C6" s="461" t="s">
        <v>199</v>
      </c>
      <c r="D6" s="461" t="s">
        <v>200</v>
      </c>
      <c r="E6" s="461" t="s">
        <v>201</v>
      </c>
      <c r="F6" s="464" t="s">
        <v>202</v>
      </c>
    </row>
    <row r="7" spans="1:6" ht="12.75">
      <c r="A7" s="176">
        <v>1</v>
      </c>
      <c r="B7" s="263" t="s">
        <v>203</v>
      </c>
      <c r="C7" s="264" t="s">
        <v>264</v>
      </c>
      <c r="D7" s="265">
        <v>58</v>
      </c>
      <c r="E7" s="266" t="s">
        <v>563</v>
      </c>
      <c r="F7" s="267" t="s">
        <v>562</v>
      </c>
    </row>
    <row r="8" spans="1:6" ht="12.75">
      <c r="A8" s="176">
        <v>2</v>
      </c>
      <c r="B8" s="263" t="s">
        <v>204</v>
      </c>
      <c r="C8" s="264" t="s">
        <v>265</v>
      </c>
      <c r="D8" s="265">
        <v>3</v>
      </c>
      <c r="E8" s="266" t="s">
        <v>564</v>
      </c>
      <c r="F8" s="267" t="s">
        <v>562</v>
      </c>
    </row>
    <row r="9" spans="1:6" ht="12.75">
      <c r="A9" s="176">
        <v>3</v>
      </c>
      <c r="B9" s="263" t="s">
        <v>205</v>
      </c>
      <c r="C9" s="264" t="s">
        <v>511</v>
      </c>
      <c r="D9" s="265">
        <v>47</v>
      </c>
      <c r="E9" s="266" t="s">
        <v>565</v>
      </c>
      <c r="F9" s="267" t="s">
        <v>566</v>
      </c>
    </row>
    <row r="10" spans="1:6" ht="12.75">
      <c r="A10" s="176">
        <v>4</v>
      </c>
      <c r="B10" s="263" t="s">
        <v>206</v>
      </c>
      <c r="C10" s="264" t="s">
        <v>512</v>
      </c>
      <c r="D10" s="265">
        <v>40</v>
      </c>
      <c r="E10" s="266" t="s">
        <v>567</v>
      </c>
      <c r="F10" s="267" t="s">
        <v>562</v>
      </c>
    </row>
    <row r="11" spans="1:6" ht="12.75">
      <c r="A11" s="176">
        <v>5</v>
      </c>
      <c r="B11" s="263" t="s">
        <v>207</v>
      </c>
      <c r="C11" s="264" t="s">
        <v>513</v>
      </c>
      <c r="D11" s="265">
        <v>21</v>
      </c>
      <c r="E11" s="266" t="s">
        <v>568</v>
      </c>
      <c r="F11" s="267" t="s">
        <v>562</v>
      </c>
    </row>
    <row r="12" spans="1:6" ht="12.75">
      <c r="A12" s="176">
        <v>6</v>
      </c>
      <c r="B12" s="263" t="s">
        <v>208</v>
      </c>
      <c r="C12" s="264" t="s">
        <v>514</v>
      </c>
      <c r="D12" s="265">
        <v>62</v>
      </c>
      <c r="E12" s="266" t="s">
        <v>569</v>
      </c>
      <c r="F12" s="267" t="s">
        <v>562</v>
      </c>
    </row>
    <row r="13" spans="1:6" ht="12.75">
      <c r="A13" s="176">
        <v>7</v>
      </c>
      <c r="B13" s="263" t="s">
        <v>209</v>
      </c>
      <c r="C13" s="264" t="s">
        <v>515</v>
      </c>
      <c r="D13" s="265">
        <v>68</v>
      </c>
      <c r="E13" s="266">
        <v>42353</v>
      </c>
      <c r="F13" s="267" t="s">
        <v>562</v>
      </c>
    </row>
    <row r="14" spans="1:6" ht="12.75">
      <c r="A14" s="176">
        <v>8</v>
      </c>
      <c r="B14" s="263" t="s">
        <v>210</v>
      </c>
      <c r="C14" s="264" t="s">
        <v>263</v>
      </c>
      <c r="D14" s="265">
        <v>20</v>
      </c>
      <c r="E14" s="266" t="s">
        <v>570</v>
      </c>
      <c r="F14" s="267" t="s">
        <v>192</v>
      </c>
    </row>
    <row r="15" spans="1:6" ht="12.75">
      <c r="A15" s="176">
        <v>9</v>
      </c>
      <c r="B15" s="263" t="s">
        <v>211</v>
      </c>
      <c r="C15" s="264" t="s">
        <v>516</v>
      </c>
      <c r="D15" s="265">
        <v>24</v>
      </c>
      <c r="E15" s="266" t="s">
        <v>571</v>
      </c>
      <c r="F15" s="267" t="s">
        <v>562</v>
      </c>
    </row>
    <row r="16" spans="1:6" ht="12.75">
      <c r="A16" s="176">
        <v>10</v>
      </c>
      <c r="B16" s="263" t="s">
        <v>212</v>
      </c>
      <c r="C16" s="264" t="s">
        <v>517</v>
      </c>
      <c r="D16" s="265">
        <v>32</v>
      </c>
      <c r="E16" s="266" t="s">
        <v>572</v>
      </c>
      <c r="F16" s="267" t="s">
        <v>192</v>
      </c>
    </row>
    <row r="17" spans="1:6" ht="12.75">
      <c r="A17" s="176">
        <v>11</v>
      </c>
      <c r="B17" s="263" t="s">
        <v>213</v>
      </c>
      <c r="C17" s="264" t="s">
        <v>518</v>
      </c>
      <c r="D17" s="265">
        <v>4</v>
      </c>
      <c r="E17" s="266" t="s">
        <v>573</v>
      </c>
      <c r="F17" s="267" t="s">
        <v>562</v>
      </c>
    </row>
    <row r="18" spans="1:6" ht="12.75">
      <c r="A18" s="176">
        <v>12</v>
      </c>
      <c r="B18" s="263" t="s">
        <v>214</v>
      </c>
      <c r="C18" s="264" t="s">
        <v>519</v>
      </c>
      <c r="D18" s="265">
        <v>33</v>
      </c>
      <c r="E18" s="266" t="s">
        <v>572</v>
      </c>
      <c r="F18" s="267" t="s">
        <v>192</v>
      </c>
    </row>
    <row r="19" spans="1:6" ht="12.75">
      <c r="A19" s="176">
        <v>13</v>
      </c>
      <c r="B19" s="263" t="s">
        <v>215</v>
      </c>
      <c r="C19" s="264" t="s">
        <v>520</v>
      </c>
      <c r="D19" s="265">
        <v>65</v>
      </c>
      <c r="E19" s="266" t="s">
        <v>574</v>
      </c>
      <c r="F19" s="267" t="s">
        <v>194</v>
      </c>
    </row>
    <row r="20" spans="1:6" ht="12.75">
      <c r="A20" s="176">
        <v>14</v>
      </c>
      <c r="B20" s="263" t="s">
        <v>216</v>
      </c>
      <c r="C20" s="264" t="s">
        <v>521</v>
      </c>
      <c r="D20" s="265">
        <v>16</v>
      </c>
      <c r="E20" s="266" t="s">
        <v>575</v>
      </c>
      <c r="F20" s="267" t="s">
        <v>562</v>
      </c>
    </row>
    <row r="21" spans="1:6" ht="12.75">
      <c r="A21" s="176">
        <v>15</v>
      </c>
      <c r="B21" s="263" t="s">
        <v>217</v>
      </c>
      <c r="C21" s="264" t="s">
        <v>522</v>
      </c>
      <c r="D21" s="265">
        <v>12</v>
      </c>
      <c r="E21" s="266" t="s">
        <v>576</v>
      </c>
      <c r="F21" s="267" t="s">
        <v>529</v>
      </c>
    </row>
    <row r="22" spans="1:6" ht="12.75">
      <c r="A22" s="176">
        <v>16</v>
      </c>
      <c r="B22" s="263" t="s">
        <v>218</v>
      </c>
      <c r="C22" s="264" t="s">
        <v>523</v>
      </c>
      <c r="D22" s="265">
        <v>35</v>
      </c>
      <c r="E22" s="266" t="s">
        <v>577</v>
      </c>
      <c r="F22" s="267" t="s">
        <v>566</v>
      </c>
    </row>
    <row r="23" spans="1:6" ht="12.75">
      <c r="A23" s="176">
        <v>17</v>
      </c>
      <c r="B23" s="263" t="s">
        <v>219</v>
      </c>
      <c r="C23" s="264" t="s">
        <v>524</v>
      </c>
      <c r="D23" s="265">
        <v>52</v>
      </c>
      <c r="E23" s="266" t="s">
        <v>578</v>
      </c>
      <c r="F23" s="267" t="s">
        <v>562</v>
      </c>
    </row>
    <row r="24" spans="1:6" ht="12.75">
      <c r="A24" s="176">
        <v>18</v>
      </c>
      <c r="B24" s="263" t="s">
        <v>525</v>
      </c>
      <c r="C24" s="264" t="s">
        <v>526</v>
      </c>
      <c r="D24" s="265">
        <v>7</v>
      </c>
      <c r="E24" s="266" t="s">
        <v>576</v>
      </c>
      <c r="F24" s="267" t="s">
        <v>579</v>
      </c>
    </row>
    <row r="25" spans="1:6" ht="12.75">
      <c r="A25" s="176">
        <v>19</v>
      </c>
      <c r="B25" s="263" t="s">
        <v>527</v>
      </c>
      <c r="C25" s="264" t="s">
        <v>528</v>
      </c>
      <c r="D25" s="265">
        <v>38</v>
      </c>
      <c r="E25" s="266" t="s">
        <v>580</v>
      </c>
      <c r="F25" s="267" t="s">
        <v>529</v>
      </c>
    </row>
    <row r="26" spans="1:6" ht="12.75">
      <c r="A26" s="176">
        <v>20</v>
      </c>
      <c r="B26" s="263" t="s">
        <v>220</v>
      </c>
      <c r="C26" s="264" t="s">
        <v>581</v>
      </c>
      <c r="D26" s="265">
        <v>64</v>
      </c>
      <c r="E26" s="266" t="s">
        <v>582</v>
      </c>
      <c r="F26" s="267" t="s">
        <v>192</v>
      </c>
    </row>
    <row r="27" spans="1:6" ht="12.75">
      <c r="A27" s="176">
        <v>21</v>
      </c>
      <c r="B27" s="263" t="s">
        <v>244</v>
      </c>
      <c r="C27" s="264" t="s">
        <v>245</v>
      </c>
      <c r="D27" s="265">
        <v>6</v>
      </c>
      <c r="E27" s="266" t="s">
        <v>583</v>
      </c>
      <c r="F27" s="267" t="s">
        <v>194</v>
      </c>
    </row>
    <row r="28" spans="1:6" ht="12.75">
      <c r="A28" s="176">
        <v>22</v>
      </c>
      <c r="B28" s="263" t="s">
        <v>549</v>
      </c>
      <c r="C28" s="264" t="s">
        <v>550</v>
      </c>
      <c r="D28" s="265">
        <v>71</v>
      </c>
      <c r="E28" s="266" t="s">
        <v>584</v>
      </c>
      <c r="F28" s="267" t="s">
        <v>194</v>
      </c>
    </row>
    <row r="29" spans="1:6" ht="12.75">
      <c r="A29" s="176">
        <v>23</v>
      </c>
      <c r="B29" s="263" t="s">
        <v>551</v>
      </c>
      <c r="C29" s="264" t="s">
        <v>552</v>
      </c>
      <c r="D29" s="265">
        <v>72</v>
      </c>
      <c r="E29" s="266" t="s">
        <v>585</v>
      </c>
      <c r="F29" s="267" t="s">
        <v>562</v>
      </c>
    </row>
    <row r="30" spans="1:6" ht="12.75">
      <c r="A30" s="176">
        <v>24</v>
      </c>
      <c r="B30" s="263" t="s">
        <v>586</v>
      </c>
      <c r="C30" s="264" t="s">
        <v>553</v>
      </c>
      <c r="D30" s="265">
        <v>66</v>
      </c>
      <c r="E30" s="266" t="s">
        <v>587</v>
      </c>
      <c r="F30" s="267" t="s">
        <v>562</v>
      </c>
    </row>
    <row r="31" spans="1:6" ht="12.75">
      <c r="A31" s="176">
        <v>25</v>
      </c>
      <c r="B31" s="263" t="s">
        <v>588</v>
      </c>
      <c r="C31" s="264" t="s">
        <v>589</v>
      </c>
      <c r="D31" s="265">
        <v>76</v>
      </c>
      <c r="E31" s="266" t="s">
        <v>590</v>
      </c>
      <c r="F31" s="267" t="s">
        <v>562</v>
      </c>
    </row>
    <row r="32" spans="1:6" ht="12.75">
      <c r="A32" s="176">
        <v>26</v>
      </c>
      <c r="B32" s="33" t="s">
        <v>736</v>
      </c>
      <c r="C32" s="33" t="s">
        <v>737</v>
      </c>
      <c r="D32" s="268">
        <v>10</v>
      </c>
      <c r="E32" s="307" t="s">
        <v>738</v>
      </c>
      <c r="F32" s="267" t="s">
        <v>562</v>
      </c>
    </row>
    <row r="33" spans="1:9" ht="12.75">
      <c r="A33" s="176">
        <v>27</v>
      </c>
      <c r="B33" s="33" t="s">
        <v>739</v>
      </c>
      <c r="C33" s="33" t="s">
        <v>740</v>
      </c>
      <c r="D33" s="268">
        <v>49</v>
      </c>
      <c r="E33" s="307" t="s">
        <v>741</v>
      </c>
      <c r="F33" s="465" t="s">
        <v>194</v>
      </c>
      <c r="H33" s="305"/>
      <c r="I33" s="306"/>
    </row>
    <row r="34" spans="1:9" ht="12.75">
      <c r="A34" s="176">
        <v>28</v>
      </c>
      <c r="B34" s="33" t="s">
        <v>824</v>
      </c>
      <c r="C34" s="33" t="s">
        <v>826</v>
      </c>
      <c r="D34" s="268">
        <v>77</v>
      </c>
      <c r="E34" s="307" t="s">
        <v>827</v>
      </c>
      <c r="F34" s="465" t="s">
        <v>194</v>
      </c>
      <c r="H34" s="305"/>
      <c r="I34" s="306"/>
    </row>
    <row r="35" spans="1:6" ht="12.75">
      <c r="A35" s="176">
        <v>29</v>
      </c>
      <c r="B35" s="32" t="s">
        <v>825</v>
      </c>
      <c r="C35" s="32" t="s">
        <v>828</v>
      </c>
      <c r="D35" s="460">
        <v>80</v>
      </c>
      <c r="E35" s="462" t="s">
        <v>829</v>
      </c>
      <c r="F35" s="466" t="s">
        <v>874</v>
      </c>
    </row>
    <row r="36" spans="1:6" ht="12.75">
      <c r="A36" s="176">
        <v>30</v>
      </c>
      <c r="B36" s="32" t="s">
        <v>875</v>
      </c>
      <c r="C36" s="32" t="s">
        <v>876</v>
      </c>
      <c r="D36" s="460">
        <v>81</v>
      </c>
      <c r="E36" s="462" t="s">
        <v>877</v>
      </c>
      <c r="F36" s="466" t="s">
        <v>194</v>
      </c>
    </row>
    <row r="37" spans="1:6" ht="12.75">
      <c r="A37" s="176">
        <v>31</v>
      </c>
      <c r="B37" s="32" t="s">
        <v>878</v>
      </c>
      <c r="C37" s="32" t="s">
        <v>879</v>
      </c>
      <c r="D37" s="460">
        <v>82</v>
      </c>
      <c r="E37" s="462" t="s">
        <v>880</v>
      </c>
      <c r="F37" s="267" t="s">
        <v>562</v>
      </c>
    </row>
    <row r="38" spans="1:6" ht="12.75">
      <c r="A38" s="176">
        <v>32</v>
      </c>
      <c r="B38" s="32" t="s">
        <v>881</v>
      </c>
      <c r="C38" s="32" t="s">
        <v>882</v>
      </c>
      <c r="D38" s="460">
        <v>85</v>
      </c>
      <c r="E38" s="462" t="s">
        <v>883</v>
      </c>
      <c r="F38" s="466" t="s">
        <v>1030</v>
      </c>
    </row>
    <row r="39" spans="1:6" ht="13.5" thickBot="1">
      <c r="A39" s="176">
        <v>33</v>
      </c>
      <c r="B39" s="467" t="s">
        <v>884</v>
      </c>
      <c r="C39" s="467" t="s">
        <v>885</v>
      </c>
      <c r="D39" s="468">
        <v>86</v>
      </c>
      <c r="E39" s="469" t="s">
        <v>886</v>
      </c>
      <c r="F39" s="470" t="s">
        <v>562</v>
      </c>
    </row>
    <row r="40" spans="1:6" ht="13.5" thickBot="1">
      <c r="A40" s="176">
        <v>34</v>
      </c>
      <c r="B40" s="467" t="s">
        <v>1031</v>
      </c>
      <c r="C40" s="467" t="s">
        <v>1032</v>
      </c>
      <c r="D40" s="468">
        <v>90</v>
      </c>
      <c r="E40" s="469" t="s">
        <v>1033</v>
      </c>
      <c r="F40" s="470" t="s">
        <v>562</v>
      </c>
    </row>
    <row r="41" spans="1:7" ht="13.5" thickBot="1">
      <c r="A41" s="1089"/>
      <c r="B41" s="1087"/>
      <c r="C41" s="1087"/>
      <c r="D41" s="1078"/>
      <c r="E41" s="1088"/>
      <c r="F41" s="1090"/>
      <c r="G41" s="2"/>
    </row>
    <row r="42" spans="5:6" ht="13.5" thickBot="1">
      <c r="E42" s="1487" t="s">
        <v>591</v>
      </c>
      <c r="F42" s="1488"/>
    </row>
  </sheetData>
  <sheetProtection/>
  <mergeCells count="7">
    <mergeCell ref="E42:F42"/>
    <mergeCell ref="A1:B5"/>
    <mergeCell ref="C1:E1"/>
    <mergeCell ref="C2:E2"/>
    <mergeCell ref="C3:E3"/>
    <mergeCell ref="C4:E4"/>
    <mergeCell ref="C5:E5"/>
  </mergeCells>
  <printOptions/>
  <pageMargins left="0.25" right="0.25" top="0.75" bottom="0.75" header="0.3" footer="0.3"/>
  <pageSetup fitToHeight="1" fitToWidth="1" orientation="portrait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60" zoomScalePageLayoutView="0" workbookViewId="0" topLeftCell="A115">
      <selection activeCell="O138" sqref="O138"/>
    </sheetView>
  </sheetViews>
  <sheetFormatPr defaultColWidth="9.140625" defaultRowHeight="15"/>
  <cols>
    <col min="1" max="1" width="7.57421875" style="0" customWidth="1"/>
    <col min="2" max="2" width="4.00390625" style="0" customWidth="1"/>
    <col min="3" max="3" width="32.57421875" style="0" customWidth="1"/>
    <col min="4" max="4" width="20.8515625" style="0" customWidth="1"/>
    <col min="5" max="5" width="16.28125" style="0" bestFit="1" customWidth="1"/>
    <col min="6" max="6" width="7.8515625" style="0" customWidth="1"/>
    <col min="7" max="7" width="15.8515625" style="0" customWidth="1"/>
    <col min="8" max="8" width="13.8515625" style="0" customWidth="1"/>
    <col min="9" max="9" width="14.57421875" style="0" customWidth="1"/>
  </cols>
  <sheetData>
    <row r="1" spans="1:9" ht="21">
      <c r="A1" s="1497" t="s">
        <v>1034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1035</v>
      </c>
      <c r="B2" s="1501"/>
      <c r="C2" s="1501"/>
      <c r="D2" s="1501"/>
      <c r="E2" s="1501"/>
      <c r="F2" s="1501"/>
      <c r="G2" s="1501"/>
      <c r="H2" s="1501"/>
      <c r="I2" s="1502"/>
    </row>
    <row r="3" spans="1:9" ht="36" customHeight="1">
      <c r="A3" s="1107" t="s">
        <v>1036</v>
      </c>
      <c r="B3" s="1108"/>
      <c r="C3" s="1108" t="s">
        <v>1037</v>
      </c>
      <c r="D3" s="1108" t="s">
        <v>1038</v>
      </c>
      <c r="E3" s="1108" t="s">
        <v>1039</v>
      </c>
      <c r="F3" s="1108" t="s">
        <v>1040</v>
      </c>
      <c r="G3" s="1108" t="s">
        <v>1041</v>
      </c>
      <c r="H3" s="1108" t="s">
        <v>1042</v>
      </c>
      <c r="I3" s="1109" t="s">
        <v>1043</v>
      </c>
    </row>
    <row r="4" spans="1:9" ht="15">
      <c r="A4" s="1503" t="s">
        <v>171</v>
      </c>
      <c r="B4" s="1506" t="s">
        <v>1044</v>
      </c>
      <c r="C4" s="1509" t="s">
        <v>1022</v>
      </c>
      <c r="D4" s="1110" t="s">
        <v>1045</v>
      </c>
      <c r="E4" s="1110" t="s">
        <v>1046</v>
      </c>
      <c r="F4" s="1110"/>
      <c r="G4" s="1111">
        <v>74400</v>
      </c>
      <c r="H4" s="1112">
        <v>84.82</v>
      </c>
      <c r="I4" s="1113">
        <f aca="true" t="shared" si="0" ref="I4:I51">G4*H4</f>
        <v>6310607.999999999</v>
      </c>
    </row>
    <row r="5" spans="1:9" ht="15">
      <c r="A5" s="1504"/>
      <c r="B5" s="1507"/>
      <c r="C5" s="1509"/>
      <c r="D5" s="1110" t="s">
        <v>1047</v>
      </c>
      <c r="E5" s="1110" t="s">
        <v>1046</v>
      </c>
      <c r="F5" s="1110"/>
      <c r="G5" s="1111">
        <v>10800</v>
      </c>
      <c r="H5" s="1112">
        <v>74.88</v>
      </c>
      <c r="I5" s="1113">
        <f t="shared" si="0"/>
        <v>808704</v>
      </c>
    </row>
    <row r="6" spans="1:9" ht="15">
      <c r="A6" s="1504"/>
      <c r="B6" s="1507"/>
      <c r="C6" s="1509"/>
      <c r="D6" s="1110" t="s">
        <v>1047</v>
      </c>
      <c r="E6" s="1110" t="s">
        <v>1048</v>
      </c>
      <c r="F6" s="1110"/>
      <c r="G6" s="1111">
        <v>24000</v>
      </c>
      <c r="H6" s="1112">
        <v>85.22</v>
      </c>
      <c r="I6" s="1113">
        <f t="shared" si="0"/>
        <v>2045280</v>
      </c>
    </row>
    <row r="7" spans="1:9" ht="15">
      <c r="A7" s="1504"/>
      <c r="B7" s="1507"/>
      <c r="C7" s="1509"/>
      <c r="D7" s="1110" t="s">
        <v>1049</v>
      </c>
      <c r="E7" s="1110" t="s">
        <v>1046</v>
      </c>
      <c r="F7" s="1110"/>
      <c r="G7" s="1111">
        <v>10584</v>
      </c>
      <c r="H7" s="1112">
        <v>90.74</v>
      </c>
      <c r="I7" s="1113">
        <f t="shared" si="0"/>
        <v>960392.1599999999</v>
      </c>
    </row>
    <row r="8" spans="1:9" ht="15">
      <c r="A8" s="1504"/>
      <c r="B8" s="1507"/>
      <c r="C8" s="1509"/>
      <c r="D8" s="1110" t="s">
        <v>1049</v>
      </c>
      <c r="E8" s="1110" t="s">
        <v>1050</v>
      </c>
      <c r="F8" s="1110"/>
      <c r="G8" s="1111">
        <v>6825</v>
      </c>
      <c r="H8" s="1112">
        <v>104.37</v>
      </c>
      <c r="I8" s="1112">
        <f t="shared" si="0"/>
        <v>712325.25</v>
      </c>
    </row>
    <row r="9" spans="1:9" ht="15">
      <c r="A9" s="1504"/>
      <c r="B9" s="1507"/>
      <c r="C9" s="1509"/>
      <c r="D9" s="1110" t="s">
        <v>1051</v>
      </c>
      <c r="E9" s="1110" t="s">
        <v>1046</v>
      </c>
      <c r="F9" s="1110"/>
      <c r="G9" s="1111">
        <v>7392</v>
      </c>
      <c r="H9" s="1112">
        <v>96</v>
      </c>
      <c r="I9" s="1112">
        <f t="shared" si="0"/>
        <v>709632</v>
      </c>
    </row>
    <row r="10" spans="1:9" ht="15">
      <c r="A10" s="1504"/>
      <c r="B10" s="1507"/>
      <c r="C10" s="1509"/>
      <c r="D10" s="1110" t="s">
        <v>1051</v>
      </c>
      <c r="E10" s="1110" t="s">
        <v>1048</v>
      </c>
      <c r="F10" s="1110"/>
      <c r="G10" s="1111">
        <v>112</v>
      </c>
      <c r="H10" s="1112">
        <v>106</v>
      </c>
      <c r="I10" s="1112">
        <f t="shared" si="0"/>
        <v>11872</v>
      </c>
    </row>
    <row r="11" spans="1:9" ht="15">
      <c r="A11" s="1504"/>
      <c r="B11" s="1507"/>
      <c r="C11" s="1509"/>
      <c r="D11" s="1110" t="s">
        <v>1051</v>
      </c>
      <c r="E11" s="1110" t="s">
        <v>1048</v>
      </c>
      <c r="F11" s="1110"/>
      <c r="G11" s="1110">
        <v>6160</v>
      </c>
      <c r="H11" s="1110">
        <v>113.85</v>
      </c>
      <c r="I11" s="1112">
        <f t="shared" si="0"/>
        <v>701316</v>
      </c>
    </row>
    <row r="12" spans="1:9" ht="15">
      <c r="A12" s="1504"/>
      <c r="B12" s="1507"/>
      <c r="C12" s="1509" t="s">
        <v>1052</v>
      </c>
      <c r="D12" s="1110" t="s">
        <v>1045</v>
      </c>
      <c r="E12" s="1110" t="s">
        <v>1046</v>
      </c>
      <c r="F12" s="1110"/>
      <c r="G12" s="1114">
        <v>37200</v>
      </c>
      <c r="H12" s="1115">
        <v>83.94</v>
      </c>
      <c r="I12" s="1116">
        <f t="shared" si="0"/>
        <v>3122568</v>
      </c>
    </row>
    <row r="13" spans="1:9" ht="15">
      <c r="A13" s="1504"/>
      <c r="B13" s="1507"/>
      <c r="C13" s="1509"/>
      <c r="D13" s="1110" t="s">
        <v>1047</v>
      </c>
      <c r="E13" s="1110" t="s">
        <v>1048</v>
      </c>
      <c r="F13" s="1110"/>
      <c r="G13" s="1111">
        <v>2880</v>
      </c>
      <c r="H13" s="1112">
        <v>92.29</v>
      </c>
      <c r="I13" s="1113">
        <f t="shared" si="0"/>
        <v>265795.2</v>
      </c>
    </row>
    <row r="14" spans="1:9" ht="15">
      <c r="A14" s="1504"/>
      <c r="B14" s="1507"/>
      <c r="C14" s="1509"/>
      <c r="D14" s="1110" t="s">
        <v>1049</v>
      </c>
      <c r="E14" s="1110" t="s">
        <v>1050</v>
      </c>
      <c r="F14" s="1110"/>
      <c r="G14" s="1111">
        <v>17325</v>
      </c>
      <c r="H14" s="1112">
        <v>103.57</v>
      </c>
      <c r="I14" s="1113">
        <f t="shared" si="0"/>
        <v>1794350.2499999998</v>
      </c>
    </row>
    <row r="15" spans="1:9" ht="15">
      <c r="A15" s="1504"/>
      <c r="B15" s="1507"/>
      <c r="C15" s="1509"/>
      <c r="D15" s="1110" t="s">
        <v>1051</v>
      </c>
      <c r="E15" s="1110" t="s">
        <v>1048</v>
      </c>
      <c r="F15" s="1110"/>
      <c r="G15" s="1111">
        <v>9968</v>
      </c>
      <c r="H15" s="1112">
        <v>114.77</v>
      </c>
      <c r="I15" s="1113">
        <f t="shared" si="0"/>
        <v>1144027.3599999999</v>
      </c>
    </row>
    <row r="16" spans="1:9" ht="15">
      <c r="A16" s="1504"/>
      <c r="B16" s="1507"/>
      <c r="C16" s="1509" t="s">
        <v>1053</v>
      </c>
      <c r="D16" s="1110" t="s">
        <v>1045</v>
      </c>
      <c r="E16" s="1110" t="s">
        <v>1046</v>
      </c>
      <c r="F16" s="1110"/>
      <c r="G16" s="1111">
        <v>7440</v>
      </c>
      <c r="H16" s="1112">
        <v>82.35</v>
      </c>
      <c r="I16" s="1113">
        <f t="shared" si="0"/>
        <v>612684</v>
      </c>
    </row>
    <row r="17" spans="1:9" ht="15">
      <c r="A17" s="1504"/>
      <c r="B17" s="1507"/>
      <c r="C17" s="1509"/>
      <c r="D17" s="1110" t="s">
        <v>1047</v>
      </c>
      <c r="E17" s="1110" t="s">
        <v>1054</v>
      </c>
      <c r="F17" s="1110"/>
      <c r="G17" s="1111">
        <v>8000</v>
      </c>
      <c r="H17" s="1112">
        <v>89.47</v>
      </c>
      <c r="I17" s="1113">
        <f t="shared" si="0"/>
        <v>715760</v>
      </c>
    </row>
    <row r="18" spans="1:9" ht="15">
      <c r="A18" s="1504"/>
      <c r="B18" s="1507"/>
      <c r="C18" s="1509"/>
      <c r="D18" s="1110" t="s">
        <v>1049</v>
      </c>
      <c r="E18" s="1110" t="s">
        <v>1046</v>
      </c>
      <c r="F18" s="1110"/>
      <c r="G18" s="1111">
        <v>1680</v>
      </c>
      <c r="H18" s="1112">
        <v>88.47</v>
      </c>
      <c r="I18" s="1113">
        <f t="shared" si="0"/>
        <v>148629.6</v>
      </c>
    </row>
    <row r="19" spans="1:9" ht="15">
      <c r="A19" s="1504"/>
      <c r="B19" s="1507"/>
      <c r="C19" s="1509"/>
      <c r="D19" s="1110" t="s">
        <v>1047</v>
      </c>
      <c r="E19" s="1110" t="s">
        <v>1050</v>
      </c>
      <c r="F19" s="1110"/>
      <c r="G19" s="1111">
        <v>8400</v>
      </c>
      <c r="H19" s="1112">
        <v>103.48</v>
      </c>
      <c r="I19" s="1113">
        <f t="shared" si="0"/>
        <v>869232</v>
      </c>
    </row>
    <row r="20" spans="1:9" ht="15">
      <c r="A20" s="1504"/>
      <c r="B20" s="1507"/>
      <c r="C20" s="1509" t="s">
        <v>1055</v>
      </c>
      <c r="D20" s="1110" t="s">
        <v>1045</v>
      </c>
      <c r="E20" s="1110" t="s">
        <v>1046</v>
      </c>
      <c r="F20" s="1110"/>
      <c r="G20" s="1111">
        <v>3720</v>
      </c>
      <c r="H20" s="1112">
        <v>79.85</v>
      </c>
      <c r="I20" s="1113">
        <f t="shared" si="0"/>
        <v>297042</v>
      </c>
    </row>
    <row r="21" spans="1:9" ht="15">
      <c r="A21" s="1504"/>
      <c r="B21" s="1507"/>
      <c r="C21" s="1509"/>
      <c r="D21" s="1110" t="s">
        <v>1047</v>
      </c>
      <c r="E21" s="1110" t="s">
        <v>1054</v>
      </c>
      <c r="F21" s="1110"/>
      <c r="G21" s="1111">
        <v>1600</v>
      </c>
      <c r="H21" s="1112">
        <v>91.38</v>
      </c>
      <c r="I21" s="1113">
        <f t="shared" si="0"/>
        <v>146208</v>
      </c>
    </row>
    <row r="22" spans="1:9" ht="15">
      <c r="A22" s="1504"/>
      <c r="B22" s="1507"/>
      <c r="C22" s="1509"/>
      <c r="D22" s="1110" t="s">
        <v>1049</v>
      </c>
      <c r="E22" s="1110" t="s">
        <v>1050</v>
      </c>
      <c r="F22" s="1110"/>
      <c r="G22" s="1111">
        <v>1575</v>
      </c>
      <c r="H22" s="1112">
        <v>103.34</v>
      </c>
      <c r="I22" s="1113">
        <f t="shared" si="0"/>
        <v>162760.5</v>
      </c>
    </row>
    <row r="23" spans="1:9" ht="15">
      <c r="A23" s="1504"/>
      <c r="B23" s="1507"/>
      <c r="C23" s="1509"/>
      <c r="D23" s="1110" t="s">
        <v>1051</v>
      </c>
      <c r="E23" s="1110" t="s">
        <v>1046</v>
      </c>
      <c r="F23" s="1110"/>
      <c r="G23" s="1111">
        <v>168</v>
      </c>
      <c r="H23" s="1112">
        <v>95.95</v>
      </c>
      <c r="I23" s="1113">
        <f t="shared" si="0"/>
        <v>16119.6</v>
      </c>
    </row>
    <row r="24" spans="1:9" ht="15">
      <c r="A24" s="1504"/>
      <c r="B24" s="1507"/>
      <c r="C24" s="1509"/>
      <c r="D24" s="1110" t="s">
        <v>1056</v>
      </c>
      <c r="E24" s="1110" t="s">
        <v>1046</v>
      </c>
      <c r="F24" s="1110"/>
      <c r="G24" s="1111">
        <v>4200</v>
      </c>
      <c r="H24" s="1112">
        <v>84.73</v>
      </c>
      <c r="I24" s="1113">
        <f t="shared" si="0"/>
        <v>355866</v>
      </c>
    </row>
    <row r="25" spans="1:9" ht="15">
      <c r="A25" s="1504"/>
      <c r="B25" s="1507"/>
      <c r="C25" s="1509" t="s">
        <v>1057</v>
      </c>
      <c r="D25" s="1110" t="s">
        <v>1045</v>
      </c>
      <c r="E25" s="1110" t="s">
        <v>1046</v>
      </c>
      <c r="F25" s="1110"/>
      <c r="G25" s="1111">
        <v>34224</v>
      </c>
      <c r="H25" s="1112">
        <v>80.7</v>
      </c>
      <c r="I25" s="1113">
        <f t="shared" si="0"/>
        <v>2761876.8000000003</v>
      </c>
    </row>
    <row r="26" spans="1:9" ht="15">
      <c r="A26" s="1504"/>
      <c r="B26" s="1507"/>
      <c r="C26" s="1509"/>
      <c r="D26" s="1110" t="s">
        <v>1047</v>
      </c>
      <c r="E26" s="1110" t="s">
        <v>1054</v>
      </c>
      <c r="F26" s="1110"/>
      <c r="G26" s="1111">
        <v>1920</v>
      </c>
      <c r="H26" s="1112">
        <v>87.6</v>
      </c>
      <c r="I26" s="1113">
        <f t="shared" si="0"/>
        <v>168192</v>
      </c>
    </row>
    <row r="27" spans="1:9" ht="15">
      <c r="A27" s="1504"/>
      <c r="B27" s="1507"/>
      <c r="C27" s="1509"/>
      <c r="D27" s="1110" t="s">
        <v>1049</v>
      </c>
      <c r="E27" s="1110" t="s">
        <v>1046</v>
      </c>
      <c r="F27" s="1110"/>
      <c r="G27" s="1111">
        <v>6720</v>
      </c>
      <c r="H27" s="1112">
        <v>86.5</v>
      </c>
      <c r="I27" s="1113">
        <f t="shared" si="0"/>
        <v>581280</v>
      </c>
    </row>
    <row r="28" spans="1:9" ht="15">
      <c r="A28" s="1504"/>
      <c r="B28" s="1507"/>
      <c r="C28" s="1509"/>
      <c r="D28" s="1110" t="s">
        <v>1049</v>
      </c>
      <c r="E28" s="1110" t="s">
        <v>1050</v>
      </c>
      <c r="F28" s="1110"/>
      <c r="G28" s="1111">
        <v>6300</v>
      </c>
      <c r="H28" s="1112">
        <v>104.49</v>
      </c>
      <c r="I28" s="1113">
        <f t="shared" si="0"/>
        <v>658287</v>
      </c>
    </row>
    <row r="29" spans="1:9" ht="15">
      <c r="A29" s="1504"/>
      <c r="B29" s="1507"/>
      <c r="C29" s="1509"/>
      <c r="D29" s="1110" t="s">
        <v>1051</v>
      </c>
      <c r="E29" s="1110" t="s">
        <v>1046</v>
      </c>
      <c r="F29" s="1110"/>
      <c r="G29" s="1111">
        <v>840</v>
      </c>
      <c r="H29" s="1112">
        <v>92.75</v>
      </c>
      <c r="I29" s="1113">
        <f t="shared" si="0"/>
        <v>77910</v>
      </c>
    </row>
    <row r="30" spans="1:9" ht="15">
      <c r="A30" s="1504"/>
      <c r="B30" s="1507"/>
      <c r="C30" s="1509"/>
      <c r="D30" s="1110" t="s">
        <v>1051</v>
      </c>
      <c r="E30" s="1110" t="s">
        <v>1048</v>
      </c>
      <c r="F30" s="1110"/>
      <c r="G30" s="1111">
        <v>6720</v>
      </c>
      <c r="H30" s="1112">
        <v>113.9</v>
      </c>
      <c r="I30" s="1113">
        <f t="shared" si="0"/>
        <v>765408</v>
      </c>
    </row>
    <row r="31" spans="1:9" ht="15">
      <c r="A31" s="1504"/>
      <c r="B31" s="1507"/>
      <c r="C31" s="1509" t="s">
        <v>875</v>
      </c>
      <c r="D31" s="1110" t="s">
        <v>1045</v>
      </c>
      <c r="E31" s="1110" t="s">
        <v>1046</v>
      </c>
      <c r="F31" s="1110"/>
      <c r="G31" s="1111">
        <v>2232</v>
      </c>
      <c r="H31" s="1112">
        <v>84.92</v>
      </c>
      <c r="I31" s="1113">
        <f t="shared" si="0"/>
        <v>189541.44</v>
      </c>
    </row>
    <row r="32" spans="1:9" ht="15">
      <c r="A32" s="1504"/>
      <c r="B32" s="1507"/>
      <c r="C32" s="1509"/>
      <c r="D32" s="1110" t="s">
        <v>1045</v>
      </c>
      <c r="E32" s="1110" t="s">
        <v>1046</v>
      </c>
      <c r="F32" s="1110"/>
      <c r="G32" s="1111">
        <v>1200</v>
      </c>
      <c r="H32" s="1112">
        <v>69.5</v>
      </c>
      <c r="I32" s="1113">
        <f t="shared" si="0"/>
        <v>83400</v>
      </c>
    </row>
    <row r="33" spans="1:9" ht="15">
      <c r="A33" s="1504"/>
      <c r="B33" s="1507"/>
      <c r="C33" s="1509"/>
      <c r="D33" s="1110" t="s">
        <v>1047</v>
      </c>
      <c r="E33" s="1110" t="s">
        <v>1054</v>
      </c>
      <c r="F33" s="1110"/>
      <c r="G33" s="1111">
        <v>800</v>
      </c>
      <c r="H33" s="1112">
        <v>85.26</v>
      </c>
      <c r="I33" s="1113">
        <f t="shared" si="0"/>
        <v>68208</v>
      </c>
    </row>
    <row r="34" spans="1:9" ht="15">
      <c r="A34" s="1504"/>
      <c r="B34" s="1507"/>
      <c r="C34" s="1509"/>
      <c r="D34" s="1110" t="s">
        <v>1049</v>
      </c>
      <c r="E34" s="1110" t="s">
        <v>1050</v>
      </c>
      <c r="F34" s="1110"/>
      <c r="G34" s="1111">
        <v>525</v>
      </c>
      <c r="H34" s="1112">
        <v>103.98</v>
      </c>
      <c r="I34" s="1117">
        <f t="shared" si="0"/>
        <v>54589.5</v>
      </c>
    </row>
    <row r="35" spans="1:9" ht="15">
      <c r="A35" s="1504"/>
      <c r="B35" s="1507"/>
      <c r="C35" s="1509" t="s">
        <v>1058</v>
      </c>
      <c r="D35" s="1110" t="s">
        <v>1045</v>
      </c>
      <c r="E35" s="1110" t="s">
        <v>1046</v>
      </c>
      <c r="F35" s="1110"/>
      <c r="G35" s="1111">
        <v>22320</v>
      </c>
      <c r="H35" s="1112">
        <v>82.55</v>
      </c>
      <c r="I35" s="1117">
        <f t="shared" si="0"/>
        <v>1842516</v>
      </c>
    </row>
    <row r="36" spans="1:9" ht="15">
      <c r="A36" s="1504"/>
      <c r="B36" s="1507"/>
      <c r="C36" s="1509"/>
      <c r="D36" s="1110" t="s">
        <v>1047</v>
      </c>
      <c r="E36" s="1110" t="s">
        <v>1054</v>
      </c>
      <c r="F36" s="1110"/>
      <c r="G36" s="1111">
        <v>14400</v>
      </c>
      <c r="H36" s="1112">
        <v>88.69</v>
      </c>
      <c r="I36" s="1113">
        <f t="shared" si="0"/>
        <v>1277136</v>
      </c>
    </row>
    <row r="37" spans="1:9" ht="15">
      <c r="A37" s="1504"/>
      <c r="B37" s="1507"/>
      <c r="C37" s="1509"/>
      <c r="D37" s="1110" t="s">
        <v>1049</v>
      </c>
      <c r="E37" s="1110" t="s">
        <v>1046</v>
      </c>
      <c r="F37" s="1110"/>
      <c r="G37" s="1111">
        <v>168</v>
      </c>
      <c r="H37" s="1112">
        <v>84.09</v>
      </c>
      <c r="I37" s="1113">
        <f t="shared" si="0"/>
        <v>14127.12</v>
      </c>
    </row>
    <row r="38" spans="1:9" ht="15">
      <c r="A38" s="1504"/>
      <c r="B38" s="1507"/>
      <c r="C38" s="1509"/>
      <c r="D38" s="1110" t="s">
        <v>1049</v>
      </c>
      <c r="E38" s="1110" t="s">
        <v>1059</v>
      </c>
      <c r="F38" s="1110"/>
      <c r="G38" s="1111">
        <v>9450</v>
      </c>
      <c r="H38" s="1112">
        <v>104.25</v>
      </c>
      <c r="I38" s="1113">
        <f t="shared" si="0"/>
        <v>985162.5</v>
      </c>
    </row>
    <row r="39" spans="1:9" ht="15">
      <c r="A39" s="1504"/>
      <c r="B39" s="1507"/>
      <c r="C39" s="1509"/>
      <c r="D39" s="1110" t="s">
        <v>1051</v>
      </c>
      <c r="E39" s="1110" t="s">
        <v>1048</v>
      </c>
      <c r="F39" s="1110"/>
      <c r="G39" s="1111">
        <v>10080</v>
      </c>
      <c r="H39" s="1112">
        <v>113.75</v>
      </c>
      <c r="I39" s="1113">
        <f t="shared" si="0"/>
        <v>1146600</v>
      </c>
    </row>
    <row r="40" spans="1:9" ht="15">
      <c r="A40" s="1504"/>
      <c r="B40" s="1507"/>
      <c r="C40" s="1509"/>
      <c r="D40" s="1110" t="s">
        <v>1056</v>
      </c>
      <c r="E40" s="1110" t="s">
        <v>1046</v>
      </c>
      <c r="F40" s="1110"/>
      <c r="G40" s="1111">
        <v>9240</v>
      </c>
      <c r="H40" s="1112">
        <v>87.8</v>
      </c>
      <c r="I40" s="1113">
        <f t="shared" si="0"/>
        <v>811272</v>
      </c>
    </row>
    <row r="41" spans="1:9" ht="15">
      <c r="A41" s="1504"/>
      <c r="B41" s="1507"/>
      <c r="C41" s="1509" t="s">
        <v>1060</v>
      </c>
      <c r="D41" s="1110" t="s">
        <v>1045</v>
      </c>
      <c r="E41" s="1110" t="s">
        <v>1046</v>
      </c>
      <c r="F41" s="1110"/>
      <c r="G41" s="1111">
        <v>744</v>
      </c>
      <c r="H41" s="1112">
        <v>82.99</v>
      </c>
      <c r="I41" s="1113">
        <f t="shared" si="0"/>
        <v>61744.56</v>
      </c>
    </row>
    <row r="42" spans="1:9" ht="15">
      <c r="A42" s="1504"/>
      <c r="B42" s="1507"/>
      <c r="C42" s="1509"/>
      <c r="D42" s="1110" t="s">
        <v>1047</v>
      </c>
      <c r="E42" s="1110" t="s">
        <v>1054</v>
      </c>
      <c r="F42" s="1110"/>
      <c r="G42" s="1111">
        <v>1600</v>
      </c>
      <c r="H42" s="1112">
        <v>91.13</v>
      </c>
      <c r="I42" s="1113">
        <f t="shared" si="0"/>
        <v>145808</v>
      </c>
    </row>
    <row r="43" spans="1:9" ht="15">
      <c r="A43" s="1504"/>
      <c r="B43" s="1507"/>
      <c r="C43" s="1509"/>
      <c r="D43" s="1110" t="s">
        <v>1049</v>
      </c>
      <c r="E43" s="1110" t="s">
        <v>1046</v>
      </c>
      <c r="F43" s="1110"/>
      <c r="G43" s="1111">
        <v>168</v>
      </c>
      <c r="H43" s="1112">
        <v>83.99</v>
      </c>
      <c r="I43" s="1113">
        <f t="shared" si="0"/>
        <v>14110.32</v>
      </c>
    </row>
    <row r="44" spans="1:9" ht="15">
      <c r="A44" s="1504"/>
      <c r="B44" s="1507"/>
      <c r="C44" s="1509"/>
      <c r="D44" s="1110" t="s">
        <v>1049</v>
      </c>
      <c r="E44" s="1110" t="s">
        <v>1059</v>
      </c>
      <c r="F44" s="1110"/>
      <c r="G44" s="1111">
        <v>525</v>
      </c>
      <c r="H44" s="1112">
        <v>103.99</v>
      </c>
      <c r="I44" s="1113">
        <f t="shared" si="0"/>
        <v>54594.75</v>
      </c>
    </row>
    <row r="45" spans="1:9" ht="15">
      <c r="A45" s="1504"/>
      <c r="B45" s="1507"/>
      <c r="C45" s="1118" t="s">
        <v>1061</v>
      </c>
      <c r="D45" s="1110" t="s">
        <v>1045</v>
      </c>
      <c r="E45" s="1110" t="s">
        <v>1046</v>
      </c>
      <c r="F45" s="1110"/>
      <c r="G45" s="1111">
        <v>3720</v>
      </c>
      <c r="H45" s="1112">
        <v>82.45</v>
      </c>
      <c r="I45" s="1113">
        <f t="shared" si="0"/>
        <v>306714</v>
      </c>
    </row>
    <row r="46" spans="1:9" ht="15">
      <c r="A46" s="1504"/>
      <c r="B46" s="1507"/>
      <c r="C46" s="1509" t="s">
        <v>1062</v>
      </c>
      <c r="D46" s="1110" t="s">
        <v>1047</v>
      </c>
      <c r="E46" s="1110" t="s">
        <v>1054</v>
      </c>
      <c r="F46" s="1110"/>
      <c r="G46" s="1111">
        <v>4000</v>
      </c>
      <c r="H46" s="1112">
        <v>88.5</v>
      </c>
      <c r="I46" s="1113">
        <f t="shared" si="0"/>
        <v>354000</v>
      </c>
    </row>
    <row r="47" spans="1:9" ht="15">
      <c r="A47" s="1504"/>
      <c r="B47" s="1507"/>
      <c r="C47" s="1509"/>
      <c r="D47" s="1110" t="s">
        <v>1047</v>
      </c>
      <c r="E47" s="1110" t="s">
        <v>1050</v>
      </c>
      <c r="F47" s="1110"/>
      <c r="G47" s="1111">
        <v>525</v>
      </c>
      <c r="H47" s="1112">
        <v>104.5</v>
      </c>
      <c r="I47" s="1113">
        <f t="shared" si="0"/>
        <v>54862.5</v>
      </c>
    </row>
    <row r="48" spans="1:9" ht="15">
      <c r="A48" s="1504"/>
      <c r="B48" s="1507"/>
      <c r="C48" s="1509" t="s">
        <v>1063</v>
      </c>
      <c r="D48" s="1110" t="s">
        <v>1049</v>
      </c>
      <c r="E48" s="1110" t="s">
        <v>1046</v>
      </c>
      <c r="F48" s="1110"/>
      <c r="G48" s="1111">
        <v>840</v>
      </c>
      <c r="H48" s="1112">
        <v>82.25</v>
      </c>
      <c r="I48" s="1113">
        <f t="shared" si="0"/>
        <v>69090</v>
      </c>
    </row>
    <row r="49" spans="1:9" ht="15">
      <c r="A49" s="1504"/>
      <c r="B49" s="1507"/>
      <c r="C49" s="1509"/>
      <c r="D49" s="1110" t="s">
        <v>1047</v>
      </c>
      <c r="E49" s="1110" t="s">
        <v>1050</v>
      </c>
      <c r="F49" s="1110"/>
      <c r="G49" s="1111">
        <v>1050</v>
      </c>
      <c r="H49" s="1112">
        <v>98.75</v>
      </c>
      <c r="I49" s="1113">
        <f t="shared" si="0"/>
        <v>103687.5</v>
      </c>
    </row>
    <row r="50" spans="1:9" ht="15">
      <c r="A50" s="1504"/>
      <c r="B50" s="1507"/>
      <c r="C50" s="1509"/>
      <c r="D50" s="1110" t="s">
        <v>1056</v>
      </c>
      <c r="E50" s="1110" t="s">
        <v>1046</v>
      </c>
      <c r="F50" s="1110"/>
      <c r="G50" s="1111">
        <v>3360</v>
      </c>
      <c r="H50" s="1112">
        <v>87.77</v>
      </c>
      <c r="I50" s="1113">
        <f t="shared" si="0"/>
        <v>294907.2</v>
      </c>
    </row>
    <row r="51" spans="1:9" ht="15">
      <c r="A51" s="1505"/>
      <c r="B51" s="1508"/>
      <c r="C51" s="1118" t="s">
        <v>1064</v>
      </c>
      <c r="D51" s="1110" t="s">
        <v>1051</v>
      </c>
      <c r="E51" s="1110" t="s">
        <v>1048</v>
      </c>
      <c r="F51" s="1110"/>
      <c r="G51" s="1111">
        <v>560</v>
      </c>
      <c r="H51" s="1112">
        <v>111.68</v>
      </c>
      <c r="I51" s="1113">
        <f t="shared" si="0"/>
        <v>62540.8</v>
      </c>
    </row>
    <row r="52" spans="1:9" ht="15">
      <c r="A52" s="1510" t="s">
        <v>1065</v>
      </c>
      <c r="B52" s="1511"/>
      <c r="C52" s="1512"/>
      <c r="D52" s="1495"/>
      <c r="E52" s="1496"/>
      <c r="F52" s="1496"/>
      <c r="G52" s="1119">
        <f>SUM(G4:G51)</f>
        <v>388660</v>
      </c>
      <c r="H52" s="1120">
        <f>I52/G52</f>
        <v>89.84391990428654</v>
      </c>
      <c r="I52" s="1121">
        <f>SUM(I4:I51)</f>
        <v>34918737.910000004</v>
      </c>
    </row>
    <row r="53" spans="1:9" ht="15">
      <c r="A53" s="1513" t="s">
        <v>172</v>
      </c>
      <c r="B53" s="1515" t="s">
        <v>1044</v>
      </c>
      <c r="C53" s="1122" t="s">
        <v>1063</v>
      </c>
      <c r="D53" s="1110" t="s">
        <v>1066</v>
      </c>
      <c r="E53" s="1110" t="s">
        <v>1046</v>
      </c>
      <c r="F53" s="1110"/>
      <c r="G53" s="1111">
        <v>4200</v>
      </c>
      <c r="H53" s="1112">
        <v>64.41</v>
      </c>
      <c r="I53" s="1113">
        <f aca="true" t="shared" si="1" ref="I53:I78">G53*H53</f>
        <v>270522</v>
      </c>
    </row>
    <row r="54" spans="1:9" ht="15">
      <c r="A54" s="1514"/>
      <c r="B54" s="1516"/>
      <c r="C54" s="1122" t="s">
        <v>1063</v>
      </c>
      <c r="D54" s="1110" t="s">
        <v>1067</v>
      </c>
      <c r="E54" s="1110" t="s">
        <v>1046</v>
      </c>
      <c r="F54" s="1110"/>
      <c r="G54" s="1111">
        <v>2520</v>
      </c>
      <c r="H54" s="1112">
        <v>76.37</v>
      </c>
      <c r="I54" s="1113">
        <f t="shared" si="1"/>
        <v>192452.40000000002</v>
      </c>
    </row>
    <row r="55" spans="1:9" ht="15">
      <c r="A55" s="1514"/>
      <c r="B55" s="1516"/>
      <c r="C55" s="1123" t="s">
        <v>1064</v>
      </c>
      <c r="D55" s="1110" t="s">
        <v>1066</v>
      </c>
      <c r="E55" s="1110" t="s">
        <v>1046</v>
      </c>
      <c r="F55" s="1110"/>
      <c r="G55" s="1111">
        <v>5880</v>
      </c>
      <c r="H55" s="1112">
        <v>64.46</v>
      </c>
      <c r="I55" s="1113">
        <f t="shared" si="1"/>
        <v>379024.8</v>
      </c>
    </row>
    <row r="56" spans="1:9" ht="15">
      <c r="A56" s="1514"/>
      <c r="B56" s="1516"/>
      <c r="C56" s="1123" t="s">
        <v>1064</v>
      </c>
      <c r="D56" s="1110" t="s">
        <v>1068</v>
      </c>
      <c r="E56" s="1110" t="s">
        <v>1046</v>
      </c>
      <c r="F56" s="1110"/>
      <c r="G56" s="1111">
        <v>11424</v>
      </c>
      <c r="H56" s="1112">
        <v>65.17</v>
      </c>
      <c r="I56" s="1113">
        <f t="shared" si="1"/>
        <v>744502.0800000001</v>
      </c>
    </row>
    <row r="57" spans="1:9" ht="15">
      <c r="A57" s="1514"/>
      <c r="B57" s="1516"/>
      <c r="C57" s="1123" t="s">
        <v>1064</v>
      </c>
      <c r="D57" s="1110" t="s">
        <v>1067</v>
      </c>
      <c r="E57" s="1110" t="s">
        <v>1046</v>
      </c>
      <c r="F57" s="1110"/>
      <c r="G57" s="1111">
        <v>3360</v>
      </c>
      <c r="H57" s="1112">
        <v>75.75</v>
      </c>
      <c r="I57" s="1113">
        <f t="shared" si="1"/>
        <v>254520</v>
      </c>
    </row>
    <row r="58" spans="1:9" ht="15">
      <c r="A58" s="1514"/>
      <c r="B58" s="1516"/>
      <c r="C58" s="1124" t="s">
        <v>1055</v>
      </c>
      <c r="D58" s="1110" t="s">
        <v>1066</v>
      </c>
      <c r="E58" s="1110" t="s">
        <v>1046</v>
      </c>
      <c r="F58" s="1110"/>
      <c r="G58" s="1111">
        <v>8400</v>
      </c>
      <c r="H58" s="1112">
        <v>64.68</v>
      </c>
      <c r="I58" s="1113">
        <f t="shared" si="1"/>
        <v>543312</v>
      </c>
    </row>
    <row r="59" spans="1:9" ht="15">
      <c r="A59" s="1514"/>
      <c r="B59" s="1516"/>
      <c r="C59" s="1124" t="s">
        <v>1055</v>
      </c>
      <c r="D59" s="1110" t="s">
        <v>1068</v>
      </c>
      <c r="E59" s="1110" t="s">
        <v>1046</v>
      </c>
      <c r="F59" s="1110"/>
      <c r="G59" s="1111">
        <v>10080</v>
      </c>
      <c r="H59" s="1112">
        <v>64.78</v>
      </c>
      <c r="I59" s="1113">
        <f t="shared" si="1"/>
        <v>652982.4</v>
      </c>
    </row>
    <row r="60" spans="1:9" ht="15">
      <c r="A60" s="1514"/>
      <c r="B60" s="1516"/>
      <c r="C60" s="1124" t="s">
        <v>1055</v>
      </c>
      <c r="D60" s="1110" t="s">
        <v>1067</v>
      </c>
      <c r="E60" s="1110" t="s">
        <v>1046</v>
      </c>
      <c r="F60" s="1110"/>
      <c r="G60" s="1111">
        <v>8400</v>
      </c>
      <c r="H60" s="1112">
        <v>75.43</v>
      </c>
      <c r="I60" s="1113">
        <f t="shared" si="1"/>
        <v>633612</v>
      </c>
    </row>
    <row r="61" spans="1:9" ht="15">
      <c r="A61" s="1514"/>
      <c r="B61" s="1516"/>
      <c r="C61" s="1124" t="s">
        <v>875</v>
      </c>
      <c r="D61" s="1110" t="s">
        <v>1066</v>
      </c>
      <c r="E61" s="1110" t="s">
        <v>1046</v>
      </c>
      <c r="F61" s="1110"/>
      <c r="G61" s="1111">
        <v>1176</v>
      </c>
      <c r="H61" s="1112">
        <v>64.4</v>
      </c>
      <c r="I61" s="1113">
        <f t="shared" si="1"/>
        <v>75734.40000000001</v>
      </c>
    </row>
    <row r="62" spans="1:9" ht="15">
      <c r="A62" s="1514"/>
      <c r="B62" s="1516"/>
      <c r="C62" s="1124" t="s">
        <v>875</v>
      </c>
      <c r="D62" s="1110" t="s">
        <v>1068</v>
      </c>
      <c r="E62" s="1110" t="s">
        <v>1046</v>
      </c>
      <c r="F62" s="1110"/>
      <c r="G62" s="1111">
        <v>1176</v>
      </c>
      <c r="H62" s="1112">
        <v>63.99</v>
      </c>
      <c r="I62" s="1113">
        <f t="shared" si="1"/>
        <v>75252.24</v>
      </c>
    </row>
    <row r="63" spans="1:9" ht="15">
      <c r="A63" s="1514"/>
      <c r="B63" s="1516"/>
      <c r="C63" s="1124" t="s">
        <v>1057</v>
      </c>
      <c r="D63" s="1110" t="s">
        <v>1066</v>
      </c>
      <c r="E63" s="1110" t="s">
        <v>1046</v>
      </c>
      <c r="F63" s="1110"/>
      <c r="G63" s="1111">
        <v>7560</v>
      </c>
      <c r="H63" s="1112">
        <v>65.95</v>
      </c>
      <c r="I63" s="1113">
        <f t="shared" si="1"/>
        <v>498582</v>
      </c>
    </row>
    <row r="64" spans="1:9" ht="15">
      <c r="A64" s="1514"/>
      <c r="B64" s="1516"/>
      <c r="C64" s="1124" t="s">
        <v>1057</v>
      </c>
      <c r="D64" s="1110" t="s">
        <v>1068</v>
      </c>
      <c r="E64" s="1110" t="s">
        <v>1046</v>
      </c>
      <c r="F64" s="1110"/>
      <c r="G64" s="1111">
        <v>3360</v>
      </c>
      <c r="H64" s="1112">
        <v>65.35</v>
      </c>
      <c r="I64" s="1113">
        <f t="shared" si="1"/>
        <v>219575.99999999997</v>
      </c>
    </row>
    <row r="65" spans="1:9" ht="15">
      <c r="A65" s="1514"/>
      <c r="B65" s="1516"/>
      <c r="C65" s="1124" t="s">
        <v>1057</v>
      </c>
      <c r="D65" s="1110" t="s">
        <v>1069</v>
      </c>
      <c r="E65" s="1110" t="s">
        <v>1046</v>
      </c>
      <c r="F65" s="1110"/>
      <c r="G65" s="1111">
        <v>7896</v>
      </c>
      <c r="H65" s="1112">
        <v>75.87</v>
      </c>
      <c r="I65" s="1113">
        <f t="shared" si="1"/>
        <v>599069.52</v>
      </c>
    </row>
    <row r="66" spans="1:9" ht="15">
      <c r="A66" s="1514"/>
      <c r="B66" s="1516"/>
      <c r="C66" s="1124" t="s">
        <v>1058</v>
      </c>
      <c r="D66" s="1110" t="s">
        <v>1066</v>
      </c>
      <c r="E66" s="1110" t="s">
        <v>1046</v>
      </c>
      <c r="F66" s="1110"/>
      <c r="G66" s="1111">
        <v>7224</v>
      </c>
      <c r="H66" s="1112">
        <v>68.48</v>
      </c>
      <c r="I66" s="1113">
        <f t="shared" si="1"/>
        <v>494699.52</v>
      </c>
    </row>
    <row r="67" spans="1:9" ht="15">
      <c r="A67" s="1514"/>
      <c r="B67" s="1516"/>
      <c r="C67" s="1124" t="s">
        <v>1058</v>
      </c>
      <c r="D67" s="1110" t="s">
        <v>1068</v>
      </c>
      <c r="E67" s="1110" t="s">
        <v>1046</v>
      </c>
      <c r="F67" s="1110"/>
      <c r="G67" s="1111">
        <v>16800</v>
      </c>
      <c r="H67" s="1112">
        <v>64.75</v>
      </c>
      <c r="I67" s="1113">
        <f t="shared" si="1"/>
        <v>1087800</v>
      </c>
    </row>
    <row r="68" spans="1:9" ht="15">
      <c r="A68" s="1514"/>
      <c r="B68" s="1516"/>
      <c r="C68" s="1124" t="s">
        <v>1058</v>
      </c>
      <c r="D68" s="1110" t="s">
        <v>1069</v>
      </c>
      <c r="E68" s="1110" t="s">
        <v>1046</v>
      </c>
      <c r="F68" s="1110"/>
      <c r="G68" s="1111">
        <v>15288</v>
      </c>
      <c r="H68" s="1112">
        <v>76.95</v>
      </c>
      <c r="I68" s="1113">
        <f t="shared" si="1"/>
        <v>1176411.6</v>
      </c>
    </row>
    <row r="69" spans="1:9" ht="15">
      <c r="A69" s="1514"/>
      <c r="B69" s="1516"/>
      <c r="C69" s="1124" t="s">
        <v>1060</v>
      </c>
      <c r="D69" s="1110" t="s">
        <v>1066</v>
      </c>
      <c r="E69" s="1110" t="s">
        <v>1046</v>
      </c>
      <c r="F69" s="1110"/>
      <c r="G69" s="1111">
        <v>5040</v>
      </c>
      <c r="H69" s="1112">
        <v>64.25</v>
      </c>
      <c r="I69" s="1113">
        <f t="shared" si="1"/>
        <v>323820</v>
      </c>
    </row>
    <row r="70" spans="1:9" ht="15">
      <c r="A70" s="1514"/>
      <c r="B70" s="1516"/>
      <c r="C70" s="1124" t="s">
        <v>1060</v>
      </c>
      <c r="D70" s="1110" t="s">
        <v>1068</v>
      </c>
      <c r="E70" s="1110" t="s">
        <v>1070</v>
      </c>
      <c r="F70" s="1110"/>
      <c r="G70" s="1111">
        <v>6300</v>
      </c>
      <c r="H70" s="1112">
        <v>74.74</v>
      </c>
      <c r="I70" s="1113">
        <f t="shared" si="1"/>
        <v>470861.99999999994</v>
      </c>
    </row>
    <row r="71" spans="1:9" ht="15">
      <c r="A71" s="1514"/>
      <c r="B71" s="1516"/>
      <c r="C71" s="1124" t="s">
        <v>1060</v>
      </c>
      <c r="D71" s="1110" t="s">
        <v>1069</v>
      </c>
      <c r="E71" s="1110" t="s">
        <v>1046</v>
      </c>
      <c r="F71" s="1110"/>
      <c r="G71" s="1111">
        <v>1176</v>
      </c>
      <c r="H71" s="1112">
        <v>75.29</v>
      </c>
      <c r="I71" s="1113">
        <f t="shared" si="1"/>
        <v>88541.04000000001</v>
      </c>
    </row>
    <row r="72" spans="1:9" ht="15">
      <c r="A72" s="1514"/>
      <c r="B72" s="1516"/>
      <c r="C72" s="1124" t="s">
        <v>1062</v>
      </c>
      <c r="D72" s="1110" t="s">
        <v>1066</v>
      </c>
      <c r="E72" s="1110" t="s">
        <v>1046</v>
      </c>
      <c r="F72" s="1110"/>
      <c r="G72" s="1111">
        <v>5040</v>
      </c>
      <c r="H72" s="1112">
        <v>64.7</v>
      </c>
      <c r="I72" s="1113">
        <f t="shared" si="1"/>
        <v>326088</v>
      </c>
    </row>
    <row r="73" spans="1:9" ht="15">
      <c r="A73" s="1514"/>
      <c r="B73" s="1516"/>
      <c r="C73" s="1125" t="s">
        <v>1061</v>
      </c>
      <c r="D73" s="1110" t="s">
        <v>1066</v>
      </c>
      <c r="E73" s="1110" t="s">
        <v>1046</v>
      </c>
      <c r="F73" s="1110"/>
      <c r="G73" s="1111">
        <v>840</v>
      </c>
      <c r="H73" s="1112">
        <v>63.81</v>
      </c>
      <c r="I73" s="1113">
        <f t="shared" si="1"/>
        <v>53600.4</v>
      </c>
    </row>
    <row r="74" spans="1:9" ht="15">
      <c r="A74" s="1514"/>
      <c r="B74" s="1516"/>
      <c r="C74" s="1125" t="s">
        <v>1061</v>
      </c>
      <c r="D74" s="1110" t="s">
        <v>1068</v>
      </c>
      <c r="E74" s="1110" t="s">
        <v>1046</v>
      </c>
      <c r="F74" s="1110"/>
      <c r="G74" s="1111">
        <v>840</v>
      </c>
      <c r="H74" s="1112">
        <v>64.33</v>
      </c>
      <c r="I74" s="1113">
        <f t="shared" si="1"/>
        <v>54037.2</v>
      </c>
    </row>
    <row r="75" spans="1:9" ht="15">
      <c r="A75" s="1514"/>
      <c r="B75" s="1516"/>
      <c r="C75" s="1125" t="s">
        <v>1061</v>
      </c>
      <c r="D75" s="1110" t="s">
        <v>1069</v>
      </c>
      <c r="E75" s="1110" t="s">
        <v>1046</v>
      </c>
      <c r="F75" s="1110"/>
      <c r="G75" s="1111">
        <v>840</v>
      </c>
      <c r="H75" s="1112">
        <v>75.75</v>
      </c>
      <c r="I75" s="1113">
        <f t="shared" si="1"/>
        <v>63630</v>
      </c>
    </row>
    <row r="76" spans="1:9" ht="15">
      <c r="A76" s="1514"/>
      <c r="B76" s="1516"/>
      <c r="C76" s="1124" t="s">
        <v>1022</v>
      </c>
      <c r="D76" s="1110" t="s">
        <v>1068</v>
      </c>
      <c r="E76" s="1110" t="s">
        <v>1046</v>
      </c>
      <c r="F76" s="1110"/>
      <c r="G76" s="1111">
        <v>8400</v>
      </c>
      <c r="H76" s="1112">
        <v>64.72</v>
      </c>
      <c r="I76" s="1113">
        <f t="shared" si="1"/>
        <v>543648</v>
      </c>
    </row>
    <row r="77" spans="1:9" ht="15">
      <c r="A77" s="1514"/>
      <c r="B77" s="1516"/>
      <c r="C77" s="1124" t="s">
        <v>1022</v>
      </c>
      <c r="D77" s="1110" t="s">
        <v>1068</v>
      </c>
      <c r="E77" s="1110" t="s">
        <v>1070</v>
      </c>
      <c r="F77" s="1110"/>
      <c r="G77" s="1111">
        <v>18900</v>
      </c>
      <c r="H77" s="1112">
        <v>75.37</v>
      </c>
      <c r="I77" s="1113">
        <f t="shared" si="1"/>
        <v>1424493</v>
      </c>
    </row>
    <row r="78" spans="1:9" ht="15">
      <c r="A78" s="1514"/>
      <c r="B78" s="1516"/>
      <c r="C78" s="1124" t="s">
        <v>1052</v>
      </c>
      <c r="D78" s="1110" t="s">
        <v>1069</v>
      </c>
      <c r="E78" s="1110" t="s">
        <v>1046</v>
      </c>
      <c r="F78" s="1110"/>
      <c r="G78" s="1111">
        <v>10920</v>
      </c>
      <c r="H78" s="1112">
        <v>76.33</v>
      </c>
      <c r="I78" s="1113">
        <f t="shared" si="1"/>
        <v>833523.6</v>
      </c>
    </row>
    <row r="79" spans="1:9" ht="15">
      <c r="A79" s="1510" t="s">
        <v>1071</v>
      </c>
      <c r="B79" s="1511"/>
      <c r="C79" s="1512"/>
      <c r="D79" s="1495"/>
      <c r="E79" s="1496"/>
      <c r="F79" s="1496"/>
      <c r="G79" s="1121">
        <f>SUM(G53:G78)</f>
        <v>173040</v>
      </c>
      <c r="H79" s="1120">
        <f>I79/G79</f>
        <v>69.81216019417474</v>
      </c>
      <c r="I79" s="1121">
        <f>SUM(I53:I78)</f>
        <v>12080296.199999997</v>
      </c>
    </row>
    <row r="80" spans="1:9" ht="15">
      <c r="A80" s="1517"/>
      <c r="B80" s="1520"/>
      <c r="C80" s="1124" t="s">
        <v>1057</v>
      </c>
      <c r="D80" s="1110" t="s">
        <v>1072</v>
      </c>
      <c r="E80" s="1110" t="s">
        <v>1046</v>
      </c>
      <c r="F80" s="1126"/>
      <c r="G80" s="1127">
        <v>12600</v>
      </c>
      <c r="H80" s="1128">
        <v>62.87</v>
      </c>
      <c r="I80" s="1112">
        <f aca="true" t="shared" si="2" ref="I80:I90">G80*H80</f>
        <v>792162</v>
      </c>
    </row>
    <row r="81" spans="1:9" ht="15">
      <c r="A81" s="1518"/>
      <c r="B81" s="1521"/>
      <c r="C81" s="1124" t="s">
        <v>1057</v>
      </c>
      <c r="D81" s="1110" t="s">
        <v>1073</v>
      </c>
      <c r="E81" s="1110" t="s">
        <v>1048</v>
      </c>
      <c r="F81" s="1126"/>
      <c r="G81" s="1127">
        <v>3360</v>
      </c>
      <c r="H81" s="1128">
        <v>72.87</v>
      </c>
      <c r="I81" s="1112">
        <f t="shared" si="2"/>
        <v>244843.2</v>
      </c>
    </row>
    <row r="82" spans="1:9" ht="15">
      <c r="A82" s="1518"/>
      <c r="B82" s="1521"/>
      <c r="C82" s="1124" t="s">
        <v>1057</v>
      </c>
      <c r="D82" s="1110" t="s">
        <v>1072</v>
      </c>
      <c r="E82" s="1110" t="s">
        <v>1046</v>
      </c>
      <c r="F82" s="1126"/>
      <c r="G82" s="1127">
        <v>2520</v>
      </c>
      <c r="H82" s="1128">
        <v>63</v>
      </c>
      <c r="I82" s="1112">
        <f t="shared" si="2"/>
        <v>158760</v>
      </c>
    </row>
    <row r="83" spans="1:9" ht="15">
      <c r="A83" s="1518"/>
      <c r="B83" s="1521"/>
      <c r="C83" s="1124" t="s">
        <v>1057</v>
      </c>
      <c r="D83" s="1110" t="s">
        <v>1073</v>
      </c>
      <c r="E83" s="1110" t="s">
        <v>1048</v>
      </c>
      <c r="F83" s="1126"/>
      <c r="G83" s="1127">
        <v>560</v>
      </c>
      <c r="H83" s="1128">
        <v>73</v>
      </c>
      <c r="I83" s="1112">
        <f t="shared" si="2"/>
        <v>40880</v>
      </c>
    </row>
    <row r="84" spans="1:9" ht="15">
      <c r="A84" s="1518"/>
      <c r="B84" s="1521"/>
      <c r="C84" s="1124" t="s">
        <v>1057</v>
      </c>
      <c r="D84" s="1110" t="s">
        <v>1074</v>
      </c>
      <c r="E84" s="1110" t="s">
        <v>1046</v>
      </c>
      <c r="F84" s="1126"/>
      <c r="G84" s="1127">
        <v>2400</v>
      </c>
      <c r="H84" s="1128">
        <v>56.16</v>
      </c>
      <c r="I84" s="1112">
        <f t="shared" si="2"/>
        <v>134784</v>
      </c>
    </row>
    <row r="85" spans="1:9" ht="15">
      <c r="A85" s="1518"/>
      <c r="B85" s="1521"/>
      <c r="C85" s="1124" t="s">
        <v>1057</v>
      </c>
      <c r="D85" s="1110" t="s">
        <v>1075</v>
      </c>
      <c r="E85" s="1110" t="s">
        <v>1048</v>
      </c>
      <c r="F85" s="1126"/>
      <c r="G85" s="1127">
        <v>16000</v>
      </c>
      <c r="H85" s="1128">
        <v>69.7</v>
      </c>
      <c r="I85" s="1112">
        <f t="shared" si="2"/>
        <v>1115200</v>
      </c>
    </row>
    <row r="86" spans="1:9" ht="15">
      <c r="A86" s="1518"/>
      <c r="B86" s="1521"/>
      <c r="C86" s="1129" t="s">
        <v>1022</v>
      </c>
      <c r="D86" s="1110" t="s">
        <v>1074</v>
      </c>
      <c r="E86" s="1110" t="s">
        <v>1046</v>
      </c>
      <c r="F86" s="1126"/>
      <c r="G86" s="1127">
        <v>6000</v>
      </c>
      <c r="H86" s="1128">
        <v>63.72</v>
      </c>
      <c r="I86" s="1112">
        <f t="shared" si="2"/>
        <v>382320</v>
      </c>
    </row>
    <row r="87" spans="1:9" ht="15">
      <c r="A87" s="1518"/>
      <c r="B87" s="1521"/>
      <c r="C87" s="1124" t="s">
        <v>1022</v>
      </c>
      <c r="D87" s="1110" t="s">
        <v>1074</v>
      </c>
      <c r="E87" s="1110" t="s">
        <v>1076</v>
      </c>
      <c r="F87" s="1126"/>
      <c r="G87" s="1127">
        <v>34850</v>
      </c>
      <c r="H87" s="1128">
        <v>67.33</v>
      </c>
      <c r="I87" s="1112">
        <f t="shared" si="2"/>
        <v>2346450.5</v>
      </c>
    </row>
    <row r="88" spans="1:9" ht="15">
      <c r="A88" s="1518"/>
      <c r="B88" s="1521"/>
      <c r="C88" s="1124" t="s">
        <v>1022</v>
      </c>
      <c r="D88" s="1110" t="s">
        <v>1075</v>
      </c>
      <c r="E88" s="1110" t="s">
        <v>1046</v>
      </c>
      <c r="F88" s="1126"/>
      <c r="G88" s="1127">
        <v>21600</v>
      </c>
      <c r="H88" s="1128">
        <v>60.99</v>
      </c>
      <c r="I88" s="1112">
        <f t="shared" si="2"/>
        <v>1317384</v>
      </c>
    </row>
    <row r="89" spans="1:9" ht="15">
      <c r="A89" s="1518"/>
      <c r="B89" s="1521"/>
      <c r="C89" s="1124" t="s">
        <v>1022</v>
      </c>
      <c r="D89" s="1110" t="s">
        <v>1075</v>
      </c>
      <c r="E89" s="1110" t="s">
        <v>1048</v>
      </c>
      <c r="F89" s="1126"/>
      <c r="G89" s="1127">
        <v>800</v>
      </c>
      <c r="H89" s="1128">
        <v>70.99</v>
      </c>
      <c r="I89" s="1112">
        <f t="shared" si="2"/>
        <v>56791.99999999999</v>
      </c>
    </row>
    <row r="90" spans="1:9" ht="15">
      <c r="A90" s="1518"/>
      <c r="B90" s="1521"/>
      <c r="C90" s="1124" t="s">
        <v>1055</v>
      </c>
      <c r="D90" s="1110" t="s">
        <v>1074</v>
      </c>
      <c r="E90" s="1110" t="s">
        <v>1046</v>
      </c>
      <c r="F90" s="1126"/>
      <c r="G90" s="1127">
        <v>7200</v>
      </c>
      <c r="H90" s="1128">
        <v>58.28</v>
      </c>
      <c r="I90" s="1112">
        <f t="shared" si="2"/>
        <v>419616</v>
      </c>
    </row>
    <row r="91" spans="1:9" ht="15">
      <c r="A91" s="1518"/>
      <c r="B91" s="1521"/>
      <c r="C91" s="1130" t="s">
        <v>1064</v>
      </c>
      <c r="D91" s="1110" t="s">
        <v>1073</v>
      </c>
      <c r="E91" s="1110" t="s">
        <v>1048</v>
      </c>
      <c r="F91" s="1126"/>
      <c r="G91" s="1127">
        <v>1120</v>
      </c>
      <c r="H91" s="1128">
        <v>72.99</v>
      </c>
      <c r="I91" s="1112">
        <f aca="true" t="shared" si="3" ref="I91:I120">G91*H91</f>
        <v>81748.79999999999</v>
      </c>
    </row>
    <row r="92" spans="1:9" ht="15">
      <c r="A92" s="1518"/>
      <c r="B92" s="1521"/>
      <c r="C92" s="1130" t="s">
        <v>1064</v>
      </c>
      <c r="D92" s="1110" t="s">
        <v>1072</v>
      </c>
      <c r="E92" s="1110" t="s">
        <v>1046</v>
      </c>
      <c r="F92" s="1126"/>
      <c r="G92" s="1127">
        <v>2520</v>
      </c>
      <c r="H92" s="1128">
        <v>62.44</v>
      </c>
      <c r="I92" s="1112">
        <f t="shared" si="3"/>
        <v>157348.8</v>
      </c>
    </row>
    <row r="93" spans="1:9" ht="15">
      <c r="A93" s="1518"/>
      <c r="B93" s="1521"/>
      <c r="C93" s="1130" t="s">
        <v>1064</v>
      </c>
      <c r="D93" s="1110" t="s">
        <v>1074</v>
      </c>
      <c r="E93" s="1110" t="s">
        <v>1046</v>
      </c>
      <c r="F93" s="1126"/>
      <c r="G93" s="1127">
        <v>1200</v>
      </c>
      <c r="H93" s="1128">
        <v>57.77</v>
      </c>
      <c r="I93" s="1112">
        <f t="shared" si="3"/>
        <v>69324</v>
      </c>
    </row>
    <row r="94" spans="1:9" ht="15">
      <c r="A94" s="1518"/>
      <c r="B94" s="1521"/>
      <c r="C94" s="1130" t="s">
        <v>1064</v>
      </c>
      <c r="D94" s="1110" t="s">
        <v>1074</v>
      </c>
      <c r="E94" s="1110" t="s">
        <v>1076</v>
      </c>
      <c r="F94" s="1126"/>
      <c r="G94" s="1127">
        <v>4250</v>
      </c>
      <c r="H94" s="1128">
        <v>65.78</v>
      </c>
      <c r="I94" s="1112">
        <f t="shared" si="3"/>
        <v>279565</v>
      </c>
    </row>
    <row r="95" spans="1:9" ht="15">
      <c r="A95" s="1518"/>
      <c r="B95" s="1521"/>
      <c r="C95" s="1130" t="s">
        <v>1064</v>
      </c>
      <c r="D95" s="1110" t="s">
        <v>1075</v>
      </c>
      <c r="E95" s="1110" t="s">
        <v>1048</v>
      </c>
      <c r="F95" s="1126"/>
      <c r="G95" s="1127">
        <v>2400</v>
      </c>
      <c r="H95" s="1128">
        <v>70.49</v>
      </c>
      <c r="I95" s="1112">
        <f t="shared" si="3"/>
        <v>169176</v>
      </c>
    </row>
    <row r="96" spans="1:9" ht="15">
      <c r="A96" s="1518"/>
      <c r="B96" s="1521"/>
      <c r="C96" s="1124" t="s">
        <v>1052</v>
      </c>
      <c r="D96" s="1110" t="s">
        <v>1074</v>
      </c>
      <c r="E96" s="1110" t="s">
        <v>1046</v>
      </c>
      <c r="F96" s="1126"/>
      <c r="G96" s="1127">
        <v>7200</v>
      </c>
      <c r="H96" s="1128">
        <v>58.77</v>
      </c>
      <c r="I96" s="1112">
        <f t="shared" si="3"/>
        <v>423144</v>
      </c>
    </row>
    <row r="97" spans="1:9" ht="15">
      <c r="A97" s="1518"/>
      <c r="B97" s="1521"/>
      <c r="C97" s="1124" t="s">
        <v>1052</v>
      </c>
      <c r="D97" s="1110" t="s">
        <v>1077</v>
      </c>
      <c r="E97" s="1110" t="s">
        <v>1046</v>
      </c>
      <c r="F97" s="1126"/>
      <c r="G97" s="1127">
        <v>9600</v>
      </c>
      <c r="H97" s="1128">
        <v>61.66</v>
      </c>
      <c r="I97" s="1112">
        <f t="shared" si="3"/>
        <v>591936</v>
      </c>
    </row>
    <row r="98" spans="1:9" ht="15">
      <c r="A98" s="1518"/>
      <c r="B98" s="1521"/>
      <c r="C98" s="1124" t="s">
        <v>1052</v>
      </c>
      <c r="D98" s="1110" t="s">
        <v>1077</v>
      </c>
      <c r="E98" s="1110" t="s">
        <v>1048</v>
      </c>
      <c r="F98" s="1126"/>
      <c r="G98" s="1127">
        <v>480</v>
      </c>
      <c r="H98" s="1128">
        <v>72.12</v>
      </c>
      <c r="I98" s="1112">
        <f t="shared" si="3"/>
        <v>34617.600000000006</v>
      </c>
    </row>
    <row r="99" spans="1:9" ht="15">
      <c r="A99" s="1518"/>
      <c r="B99" s="1521"/>
      <c r="C99" s="1124" t="s">
        <v>1052</v>
      </c>
      <c r="D99" s="1110" t="s">
        <v>1075</v>
      </c>
      <c r="E99" s="1110" t="s">
        <v>1048</v>
      </c>
      <c r="F99" s="1126"/>
      <c r="G99" s="1127">
        <v>19200</v>
      </c>
      <c r="H99" s="1128">
        <v>69.69</v>
      </c>
      <c r="I99" s="1112">
        <f t="shared" si="3"/>
        <v>1338048</v>
      </c>
    </row>
    <row r="100" spans="1:9" ht="15">
      <c r="A100" s="1518"/>
      <c r="B100" s="1521"/>
      <c r="C100" s="1122" t="s">
        <v>1078</v>
      </c>
      <c r="D100" s="1110" t="s">
        <v>1074</v>
      </c>
      <c r="E100" s="1110" t="s">
        <v>1076</v>
      </c>
      <c r="F100" s="1126"/>
      <c r="G100" s="1127">
        <v>8500</v>
      </c>
      <c r="H100" s="1128">
        <v>65.98</v>
      </c>
      <c r="I100" s="1112">
        <f t="shared" si="3"/>
        <v>560830</v>
      </c>
    </row>
    <row r="101" spans="1:9" ht="15">
      <c r="A101" s="1518"/>
      <c r="B101" s="1521"/>
      <c r="C101" s="1124" t="s">
        <v>875</v>
      </c>
      <c r="D101" s="1110" t="s">
        <v>1074</v>
      </c>
      <c r="E101" s="1110" t="s">
        <v>1046</v>
      </c>
      <c r="F101" s="1126"/>
      <c r="G101" s="1127">
        <v>1200</v>
      </c>
      <c r="H101" s="1128">
        <v>62.99</v>
      </c>
      <c r="I101" s="1112">
        <f t="shared" si="3"/>
        <v>75588</v>
      </c>
    </row>
    <row r="102" spans="1:9" ht="15">
      <c r="A102" s="1518"/>
      <c r="B102" s="1521"/>
      <c r="C102" s="1122" t="s">
        <v>1063</v>
      </c>
      <c r="D102" s="1110" t="s">
        <v>1072</v>
      </c>
      <c r="E102" s="1110" t="s">
        <v>1046</v>
      </c>
      <c r="F102" s="1126"/>
      <c r="G102" s="1127">
        <v>7560</v>
      </c>
      <c r="H102" s="1128">
        <v>61.99</v>
      </c>
      <c r="I102" s="1112">
        <f t="shared" si="3"/>
        <v>468644.4</v>
      </c>
    </row>
    <row r="103" spans="1:9" ht="15">
      <c r="A103" s="1518"/>
      <c r="B103" s="1521"/>
      <c r="C103" s="1122" t="s">
        <v>1063</v>
      </c>
      <c r="D103" s="1110" t="s">
        <v>1073</v>
      </c>
      <c r="E103" s="1110" t="s">
        <v>1048</v>
      </c>
      <c r="F103" s="1126"/>
      <c r="G103" s="1127">
        <v>1120</v>
      </c>
      <c r="H103" s="1128">
        <v>70.49</v>
      </c>
      <c r="I103" s="1112">
        <f t="shared" si="3"/>
        <v>78948.79999999999</v>
      </c>
    </row>
    <row r="104" spans="1:9" ht="15">
      <c r="A104" s="1518"/>
      <c r="B104" s="1521"/>
      <c r="C104" s="1122" t="s">
        <v>1063</v>
      </c>
      <c r="D104" s="1110" t="s">
        <v>1074</v>
      </c>
      <c r="E104" s="1110" t="s">
        <v>1046</v>
      </c>
      <c r="F104" s="1126"/>
      <c r="G104" s="1127">
        <v>3600</v>
      </c>
      <c r="H104" s="1128">
        <v>57.31</v>
      </c>
      <c r="I104" s="1112">
        <f t="shared" si="3"/>
        <v>206316</v>
      </c>
    </row>
    <row r="105" spans="1:9" ht="15">
      <c r="A105" s="1518"/>
      <c r="B105" s="1521"/>
      <c r="C105" s="1122" t="s">
        <v>1063</v>
      </c>
      <c r="D105" s="1110" t="s">
        <v>1074</v>
      </c>
      <c r="E105" s="1110" t="s">
        <v>1076</v>
      </c>
      <c r="F105" s="1126"/>
      <c r="G105" s="1127">
        <v>1700</v>
      </c>
      <c r="H105" s="1128">
        <v>66.33</v>
      </c>
      <c r="I105" s="1112">
        <f t="shared" si="3"/>
        <v>112761</v>
      </c>
    </row>
    <row r="106" spans="1:9" ht="15">
      <c r="A106" s="1518"/>
      <c r="B106" s="1521"/>
      <c r="C106" s="1122" t="s">
        <v>1063</v>
      </c>
      <c r="D106" s="1110" t="s">
        <v>1075</v>
      </c>
      <c r="E106" s="1110" t="s">
        <v>1046</v>
      </c>
      <c r="F106" s="1126"/>
      <c r="G106" s="1127">
        <v>2400</v>
      </c>
      <c r="H106" s="1128">
        <v>58.45</v>
      </c>
      <c r="I106" s="1112">
        <f t="shared" si="3"/>
        <v>140280</v>
      </c>
    </row>
    <row r="107" spans="1:9" ht="15">
      <c r="A107" s="1518"/>
      <c r="B107" s="1521"/>
      <c r="C107" s="1122" t="s">
        <v>1063</v>
      </c>
      <c r="D107" s="1110" t="s">
        <v>1075</v>
      </c>
      <c r="E107" s="1110" t="s">
        <v>1048</v>
      </c>
      <c r="F107" s="1126"/>
      <c r="G107" s="1127">
        <v>800</v>
      </c>
      <c r="H107" s="1128">
        <v>65.75</v>
      </c>
      <c r="I107" s="1112">
        <f t="shared" si="3"/>
        <v>52600</v>
      </c>
    </row>
    <row r="108" spans="1:9" ht="15">
      <c r="A108" s="1518"/>
      <c r="B108" s="1521"/>
      <c r="C108" s="1124" t="s">
        <v>1058</v>
      </c>
      <c r="D108" s="1110" t="s">
        <v>1072</v>
      </c>
      <c r="E108" s="1110" t="s">
        <v>1046</v>
      </c>
      <c r="F108" s="1126"/>
      <c r="G108" s="1127">
        <v>20160</v>
      </c>
      <c r="H108" s="1128">
        <v>60.35</v>
      </c>
      <c r="I108" s="1112">
        <f t="shared" si="3"/>
        <v>1216656</v>
      </c>
    </row>
    <row r="109" spans="1:9" ht="15">
      <c r="A109" s="1518"/>
      <c r="B109" s="1521"/>
      <c r="C109" s="1124" t="s">
        <v>1058</v>
      </c>
      <c r="D109" s="1110" t="s">
        <v>1073</v>
      </c>
      <c r="E109" s="1110" t="s">
        <v>1048</v>
      </c>
      <c r="F109" s="1126"/>
      <c r="G109" s="1127">
        <v>5040</v>
      </c>
      <c r="H109" s="1128">
        <v>69.05</v>
      </c>
      <c r="I109" s="1112">
        <f t="shared" si="3"/>
        <v>348012</v>
      </c>
    </row>
    <row r="110" spans="1:9" ht="15">
      <c r="A110" s="1518"/>
      <c r="B110" s="1521"/>
      <c r="C110" s="1124" t="s">
        <v>1058</v>
      </c>
      <c r="D110" s="1110" t="s">
        <v>1072</v>
      </c>
      <c r="E110" s="1110" t="s">
        <v>1046</v>
      </c>
      <c r="F110" s="1126"/>
      <c r="G110" s="1127">
        <v>10080</v>
      </c>
      <c r="H110" s="1128">
        <v>62.99</v>
      </c>
      <c r="I110" s="1112">
        <f t="shared" si="3"/>
        <v>634939.2000000001</v>
      </c>
    </row>
    <row r="111" spans="1:9" ht="15">
      <c r="A111" s="1518"/>
      <c r="B111" s="1521"/>
      <c r="C111" s="1124" t="s">
        <v>1058</v>
      </c>
      <c r="D111" s="1110" t="s">
        <v>1073</v>
      </c>
      <c r="E111" s="1110" t="s">
        <v>1048</v>
      </c>
      <c r="F111" s="1126"/>
      <c r="G111" s="1127">
        <v>8960</v>
      </c>
      <c r="H111" s="1128">
        <v>72.99</v>
      </c>
      <c r="I111" s="1112">
        <f t="shared" si="3"/>
        <v>653990.3999999999</v>
      </c>
    </row>
    <row r="112" spans="1:9" ht="15">
      <c r="A112" s="1518"/>
      <c r="B112" s="1521"/>
      <c r="C112" s="1124" t="s">
        <v>1058</v>
      </c>
      <c r="D112" s="1110" t="s">
        <v>1074</v>
      </c>
      <c r="E112" s="1110" t="s">
        <v>1046</v>
      </c>
      <c r="F112" s="1126"/>
      <c r="G112" s="1127">
        <v>18960</v>
      </c>
      <c r="H112" s="1128">
        <v>57.35</v>
      </c>
      <c r="I112" s="1112">
        <f t="shared" si="3"/>
        <v>1087356</v>
      </c>
    </row>
    <row r="113" spans="1:9" ht="15">
      <c r="A113" s="1518"/>
      <c r="B113" s="1521"/>
      <c r="C113" s="1124" t="s">
        <v>1058</v>
      </c>
      <c r="D113" s="1110" t="s">
        <v>1077</v>
      </c>
      <c r="E113" s="1110" t="s">
        <v>1046</v>
      </c>
      <c r="F113" s="1126"/>
      <c r="G113" s="1127">
        <v>1200</v>
      </c>
      <c r="H113" s="1128">
        <v>62.99</v>
      </c>
      <c r="I113" s="1112">
        <f t="shared" si="3"/>
        <v>75588</v>
      </c>
    </row>
    <row r="114" spans="1:9" ht="15">
      <c r="A114" s="1518"/>
      <c r="B114" s="1521"/>
      <c r="C114" s="1124" t="s">
        <v>1058</v>
      </c>
      <c r="D114" s="1110" t="s">
        <v>1077</v>
      </c>
      <c r="E114" s="1110" t="s">
        <v>1048</v>
      </c>
      <c r="F114" s="1126"/>
      <c r="G114" s="1127">
        <v>1920</v>
      </c>
      <c r="H114" s="1128">
        <v>72.99</v>
      </c>
      <c r="I114" s="1112">
        <f t="shared" si="3"/>
        <v>140140.8</v>
      </c>
    </row>
    <row r="115" spans="1:9" ht="15">
      <c r="A115" s="1518"/>
      <c r="B115" s="1521"/>
      <c r="C115" s="1124" t="s">
        <v>1058</v>
      </c>
      <c r="D115" s="1110" t="s">
        <v>1075</v>
      </c>
      <c r="E115" s="1110" t="s">
        <v>1048</v>
      </c>
      <c r="F115" s="1126"/>
      <c r="G115" s="1127">
        <v>3200</v>
      </c>
      <c r="H115" s="1128">
        <v>71</v>
      </c>
      <c r="I115" s="1112">
        <f t="shared" si="3"/>
        <v>227200</v>
      </c>
    </row>
    <row r="116" spans="1:9" ht="15">
      <c r="A116" s="1518"/>
      <c r="B116" s="1521"/>
      <c r="C116" s="1124" t="s">
        <v>1060</v>
      </c>
      <c r="D116" s="1110" t="s">
        <v>1072</v>
      </c>
      <c r="E116" s="1110" t="s">
        <v>1046</v>
      </c>
      <c r="F116" s="1126"/>
      <c r="G116" s="1127">
        <v>504</v>
      </c>
      <c r="H116" s="1128">
        <v>63</v>
      </c>
      <c r="I116" s="1112">
        <f t="shared" si="3"/>
        <v>31752</v>
      </c>
    </row>
    <row r="117" spans="1:9" ht="15">
      <c r="A117" s="1518"/>
      <c r="B117" s="1521"/>
      <c r="C117" s="1124" t="s">
        <v>1060</v>
      </c>
      <c r="D117" s="1110" t="s">
        <v>1073</v>
      </c>
      <c r="E117" s="1110" t="s">
        <v>1048</v>
      </c>
      <c r="F117" s="1126"/>
      <c r="G117" s="1127">
        <v>560</v>
      </c>
      <c r="H117" s="1128">
        <v>73</v>
      </c>
      <c r="I117" s="1112">
        <f t="shared" si="3"/>
        <v>40880</v>
      </c>
    </row>
    <row r="118" spans="1:9" ht="15">
      <c r="A118" s="1518"/>
      <c r="B118" s="1521"/>
      <c r="C118" s="1124" t="s">
        <v>1060</v>
      </c>
      <c r="D118" s="1110" t="s">
        <v>1074</v>
      </c>
      <c r="E118" s="1110" t="s">
        <v>1046</v>
      </c>
      <c r="F118" s="1126"/>
      <c r="G118" s="1131">
        <v>240</v>
      </c>
      <c r="H118" s="1128">
        <v>59.45</v>
      </c>
      <c r="I118" s="1132">
        <f t="shared" si="3"/>
        <v>14268</v>
      </c>
    </row>
    <row r="119" spans="1:9" ht="15">
      <c r="A119" s="1518"/>
      <c r="B119" s="1521"/>
      <c r="C119" s="1124" t="s">
        <v>1060</v>
      </c>
      <c r="D119" s="1110" t="s">
        <v>1074</v>
      </c>
      <c r="E119" s="1110" t="s">
        <v>1076</v>
      </c>
      <c r="F119" s="1126"/>
      <c r="G119" s="1131">
        <v>1700</v>
      </c>
      <c r="H119" s="1128">
        <v>67.01</v>
      </c>
      <c r="I119" s="1132">
        <f t="shared" si="3"/>
        <v>113917.00000000001</v>
      </c>
    </row>
    <row r="120" spans="1:9" ht="15">
      <c r="A120" s="1519"/>
      <c r="B120" s="1522"/>
      <c r="C120" s="1124" t="s">
        <v>1060</v>
      </c>
      <c r="D120" s="1110" t="s">
        <v>1075</v>
      </c>
      <c r="E120" s="1110" t="s">
        <v>1048</v>
      </c>
      <c r="F120" s="1126"/>
      <c r="G120" s="1131">
        <v>800</v>
      </c>
      <c r="H120" s="1128">
        <v>71</v>
      </c>
      <c r="I120" s="1132">
        <f t="shared" si="3"/>
        <v>56800</v>
      </c>
    </row>
    <row r="121" spans="1:9" ht="15">
      <c r="A121" s="1510" t="s">
        <v>1079</v>
      </c>
      <c r="B121" s="1511"/>
      <c r="C121" s="1512"/>
      <c r="D121" s="1495"/>
      <c r="E121" s="1496"/>
      <c r="F121" s="1496"/>
      <c r="G121" s="1121">
        <f>SUM(G80:G120)</f>
        <v>256064</v>
      </c>
      <c r="H121" s="1120">
        <f>I121/G121</f>
        <v>64.40408452574357</v>
      </c>
      <c r="I121" s="1121">
        <f>SUM(I80:I120)</f>
        <v>16491567.500000002</v>
      </c>
    </row>
    <row r="122" spans="1:9" ht="15">
      <c r="A122" s="1517"/>
      <c r="B122" s="1520"/>
      <c r="C122" s="1130" t="s">
        <v>1064</v>
      </c>
      <c r="D122" s="1110" t="s">
        <v>1080</v>
      </c>
      <c r="E122" s="1110" t="s">
        <v>1048</v>
      </c>
      <c r="F122" s="1110"/>
      <c r="G122" s="1127">
        <v>5600</v>
      </c>
      <c r="H122" s="1112">
        <v>65.48</v>
      </c>
      <c r="I122" s="1112">
        <f aca="true" t="shared" si="4" ref="I122:I139">G122*H122</f>
        <v>366688</v>
      </c>
    </row>
    <row r="123" spans="1:9" ht="15">
      <c r="A123" s="1518"/>
      <c r="B123" s="1521"/>
      <c r="C123" s="1130" t="s">
        <v>1064</v>
      </c>
      <c r="D123" s="1110" t="s">
        <v>1081</v>
      </c>
      <c r="E123" s="1110" t="s">
        <v>1048</v>
      </c>
      <c r="F123" s="1110"/>
      <c r="G123" s="1127">
        <v>1200</v>
      </c>
      <c r="H123" s="1112">
        <v>67.7</v>
      </c>
      <c r="I123" s="1112">
        <f t="shared" si="4"/>
        <v>81240</v>
      </c>
    </row>
    <row r="124" spans="1:9" ht="15">
      <c r="A124" s="1518"/>
      <c r="B124" s="1521"/>
      <c r="C124" s="1130" t="s">
        <v>1064</v>
      </c>
      <c r="D124" s="1110" t="s">
        <v>1082</v>
      </c>
      <c r="E124" s="1110" t="s">
        <v>1048</v>
      </c>
      <c r="F124" s="1110"/>
      <c r="G124" s="1127">
        <v>1920</v>
      </c>
      <c r="H124" s="1112">
        <v>73.89</v>
      </c>
      <c r="I124" s="1112">
        <f t="shared" si="4"/>
        <v>141868.8</v>
      </c>
    </row>
    <row r="125" spans="1:9" ht="15">
      <c r="A125" s="1518"/>
      <c r="B125" s="1521"/>
      <c r="C125" s="1122" t="s">
        <v>1063</v>
      </c>
      <c r="D125" s="1110" t="s">
        <v>1080</v>
      </c>
      <c r="E125" s="1110" t="s">
        <v>1048</v>
      </c>
      <c r="F125" s="1110"/>
      <c r="G125" s="1127">
        <v>4000</v>
      </c>
      <c r="H125" s="1112">
        <v>64.22</v>
      </c>
      <c r="I125" s="1112">
        <f t="shared" si="4"/>
        <v>256880</v>
      </c>
    </row>
    <row r="126" spans="1:9" ht="15">
      <c r="A126" s="1518"/>
      <c r="B126" s="1521"/>
      <c r="C126" s="1122" t="s">
        <v>1063</v>
      </c>
      <c r="D126" s="1110" t="s">
        <v>1081</v>
      </c>
      <c r="E126" s="1110" t="s">
        <v>1048</v>
      </c>
      <c r="F126" s="1110"/>
      <c r="G126" s="1127">
        <v>2000</v>
      </c>
      <c r="H126" s="1112">
        <v>67.87</v>
      </c>
      <c r="I126" s="1112">
        <f t="shared" si="4"/>
        <v>135740</v>
      </c>
    </row>
    <row r="127" spans="1:9" ht="15">
      <c r="A127" s="1518"/>
      <c r="B127" s="1521"/>
      <c r="C127" s="1122" t="s">
        <v>1063</v>
      </c>
      <c r="D127" s="1110" t="s">
        <v>1082</v>
      </c>
      <c r="E127" s="1110" t="s">
        <v>1048</v>
      </c>
      <c r="F127" s="1110"/>
      <c r="G127" s="1127">
        <v>4800</v>
      </c>
      <c r="H127" s="1112">
        <v>73.77</v>
      </c>
      <c r="I127" s="1112">
        <f t="shared" si="4"/>
        <v>354096</v>
      </c>
    </row>
    <row r="128" spans="1:9" ht="15">
      <c r="A128" s="1518"/>
      <c r="B128" s="1521"/>
      <c r="C128" s="1124" t="s">
        <v>1022</v>
      </c>
      <c r="D128" s="1110" t="s">
        <v>1083</v>
      </c>
      <c r="E128" s="1110" t="s">
        <v>1046</v>
      </c>
      <c r="F128" s="1110"/>
      <c r="G128" s="1127">
        <v>100800</v>
      </c>
      <c r="H128" s="1112">
        <v>55.5</v>
      </c>
      <c r="I128" s="1112">
        <f t="shared" si="4"/>
        <v>5594400</v>
      </c>
    </row>
    <row r="129" spans="1:9" ht="15">
      <c r="A129" s="1518"/>
      <c r="B129" s="1521"/>
      <c r="C129" s="1124" t="s">
        <v>1022</v>
      </c>
      <c r="D129" s="1110" t="s">
        <v>1081</v>
      </c>
      <c r="E129" s="1110" t="s">
        <v>1048</v>
      </c>
      <c r="F129" s="1110"/>
      <c r="G129" s="1127">
        <v>10400</v>
      </c>
      <c r="H129" s="1112">
        <v>67.92</v>
      </c>
      <c r="I129" s="1112">
        <f t="shared" si="4"/>
        <v>706368</v>
      </c>
    </row>
    <row r="130" spans="1:9" ht="15">
      <c r="A130" s="1518"/>
      <c r="B130" s="1521"/>
      <c r="C130" s="1124" t="s">
        <v>1022</v>
      </c>
      <c r="D130" s="1110" t="s">
        <v>1082</v>
      </c>
      <c r="E130" s="1110" t="s">
        <v>1048</v>
      </c>
      <c r="F130" s="1110"/>
      <c r="G130" s="1127">
        <v>3840</v>
      </c>
      <c r="H130" s="1112">
        <v>74.87</v>
      </c>
      <c r="I130" s="1112">
        <f t="shared" si="4"/>
        <v>287500.80000000005</v>
      </c>
    </row>
    <row r="131" spans="1:9" ht="15">
      <c r="A131" s="1518"/>
      <c r="B131" s="1521"/>
      <c r="C131" s="1124" t="s">
        <v>1060</v>
      </c>
      <c r="D131" s="1110" t="s">
        <v>1080</v>
      </c>
      <c r="E131" s="1110" t="s">
        <v>1048</v>
      </c>
      <c r="F131" s="1110"/>
      <c r="G131" s="1127">
        <v>3200</v>
      </c>
      <c r="H131" s="1112">
        <v>65.11</v>
      </c>
      <c r="I131" s="1112">
        <f t="shared" si="4"/>
        <v>208352</v>
      </c>
    </row>
    <row r="132" spans="1:9" ht="15">
      <c r="A132" s="1518"/>
      <c r="B132" s="1521"/>
      <c r="C132" s="1124" t="s">
        <v>1060</v>
      </c>
      <c r="D132" s="1110" t="s">
        <v>1082</v>
      </c>
      <c r="E132" s="1110" t="s">
        <v>1048</v>
      </c>
      <c r="F132" s="1110"/>
      <c r="G132" s="1127">
        <v>3840</v>
      </c>
      <c r="H132" s="1112">
        <v>74.01</v>
      </c>
      <c r="I132" s="1112">
        <f t="shared" si="4"/>
        <v>284198.4</v>
      </c>
    </row>
    <row r="133" spans="1:9" ht="15">
      <c r="A133" s="1518"/>
      <c r="B133" s="1521"/>
      <c r="C133" s="1124" t="s">
        <v>1057</v>
      </c>
      <c r="D133" s="1110" t="s">
        <v>1080</v>
      </c>
      <c r="E133" s="1110" t="s">
        <v>1048</v>
      </c>
      <c r="F133" s="1110"/>
      <c r="G133" s="1127">
        <v>10400</v>
      </c>
      <c r="H133" s="1112">
        <v>66.37</v>
      </c>
      <c r="I133" s="1112">
        <f t="shared" si="4"/>
        <v>690248</v>
      </c>
    </row>
    <row r="134" spans="1:9" ht="15">
      <c r="A134" s="1518"/>
      <c r="B134" s="1521"/>
      <c r="C134" s="1124" t="s">
        <v>1057</v>
      </c>
      <c r="D134" s="1110" t="s">
        <v>1082</v>
      </c>
      <c r="E134" s="1110" t="s">
        <v>1046</v>
      </c>
      <c r="F134" s="1110"/>
      <c r="G134" s="1127">
        <v>17280</v>
      </c>
      <c r="H134" s="1112">
        <v>59.99</v>
      </c>
      <c r="I134" s="1112">
        <f t="shared" si="4"/>
        <v>1036627.2000000001</v>
      </c>
    </row>
    <row r="135" spans="1:9" ht="15">
      <c r="A135" s="1518"/>
      <c r="B135" s="1521"/>
      <c r="C135" s="1124" t="s">
        <v>1057</v>
      </c>
      <c r="D135" s="1110" t="s">
        <v>1082</v>
      </c>
      <c r="E135" s="1110" t="s">
        <v>1048</v>
      </c>
      <c r="F135" s="1110"/>
      <c r="G135" s="1127">
        <v>12480</v>
      </c>
      <c r="H135" s="1112">
        <v>71.97</v>
      </c>
      <c r="I135" s="1112">
        <f t="shared" si="4"/>
        <v>898185.6</v>
      </c>
    </row>
    <row r="136" spans="1:9" ht="15">
      <c r="A136" s="1518"/>
      <c r="B136" s="1521"/>
      <c r="C136" s="1124" t="s">
        <v>1058</v>
      </c>
      <c r="D136" s="1110" t="s">
        <v>1080</v>
      </c>
      <c r="E136" s="1110" t="s">
        <v>1048</v>
      </c>
      <c r="F136" s="1110"/>
      <c r="G136" s="1127">
        <v>15200</v>
      </c>
      <c r="H136" s="1112">
        <v>65.35</v>
      </c>
      <c r="I136" s="1112">
        <f t="shared" si="4"/>
        <v>993319.9999999999</v>
      </c>
    </row>
    <row r="137" spans="1:9" ht="15">
      <c r="A137" s="1518"/>
      <c r="B137" s="1521"/>
      <c r="C137" s="1124" t="s">
        <v>1058</v>
      </c>
      <c r="D137" s="1110" t="s">
        <v>1081</v>
      </c>
      <c r="E137" s="1110" t="s">
        <v>1048</v>
      </c>
      <c r="F137" s="1110"/>
      <c r="G137" s="1127">
        <v>8800</v>
      </c>
      <c r="H137" s="1112">
        <v>66.95</v>
      </c>
      <c r="I137" s="1112">
        <f t="shared" si="4"/>
        <v>589160</v>
      </c>
    </row>
    <row r="138" spans="1:9" ht="15">
      <c r="A138" s="1518"/>
      <c r="B138" s="1521"/>
      <c r="C138" s="1124" t="s">
        <v>1058</v>
      </c>
      <c r="D138" s="1110" t="s">
        <v>1082</v>
      </c>
      <c r="E138" s="1110" t="s">
        <v>1048</v>
      </c>
      <c r="F138" s="1110"/>
      <c r="G138" s="1131">
        <v>21120</v>
      </c>
      <c r="H138" s="1112">
        <v>72.99</v>
      </c>
      <c r="I138" s="1132">
        <f t="shared" si="4"/>
        <v>1541548.7999999998</v>
      </c>
    </row>
    <row r="139" spans="1:9" ht="15">
      <c r="A139" s="1519"/>
      <c r="B139" s="1522"/>
      <c r="C139" s="1124" t="s">
        <v>1052</v>
      </c>
      <c r="D139" s="1110" t="s">
        <v>1082</v>
      </c>
      <c r="E139" s="1110" t="s">
        <v>1048</v>
      </c>
      <c r="F139" s="1110"/>
      <c r="G139" s="1131">
        <v>9600</v>
      </c>
      <c r="H139" s="1112">
        <v>74.27</v>
      </c>
      <c r="I139" s="1132">
        <f t="shared" si="4"/>
        <v>712992</v>
      </c>
    </row>
    <row r="140" spans="1:9" ht="15">
      <c r="A140" s="1510" t="s">
        <v>1084</v>
      </c>
      <c r="B140" s="1511"/>
      <c r="C140" s="1512"/>
      <c r="D140" s="1495"/>
      <c r="E140" s="1496"/>
      <c r="F140" s="1496"/>
      <c r="G140" s="1121">
        <f>SUM(G122:G139)</f>
        <v>236480</v>
      </c>
      <c r="H140" s="1120">
        <f>I140/G140</f>
        <v>53.38664073071718</v>
      </c>
      <c r="I140" s="1121">
        <f>SUM(I122:I137)</f>
        <v>12624872.799999999</v>
      </c>
    </row>
    <row r="142" spans="4:9" ht="15.75" customHeight="1">
      <c r="D142" s="1526" t="s">
        <v>1085</v>
      </c>
      <c r="E142" s="1526"/>
      <c r="F142" s="1526"/>
      <c r="G142" s="1526"/>
      <c r="H142" s="1526"/>
      <c r="I142" s="1526"/>
    </row>
    <row r="143" spans="1:9" ht="15">
      <c r="A143" s="1523" t="s">
        <v>1086</v>
      </c>
      <c r="B143" s="1523"/>
      <c r="C143" s="1523"/>
      <c r="D143" s="1523"/>
      <c r="E143" s="1523"/>
      <c r="F143" s="1523"/>
      <c r="G143" s="1523"/>
      <c r="H143" s="1523"/>
      <c r="I143" s="1523"/>
    </row>
    <row r="144" ht="15">
      <c r="A144" s="207"/>
    </row>
    <row r="145" spans="1:9" ht="15">
      <c r="A145" s="1525" t="s">
        <v>1087</v>
      </c>
      <c r="B145" s="1525"/>
      <c r="C145" s="1525"/>
      <c r="D145" s="1525"/>
      <c r="E145" s="1525"/>
      <c r="F145" s="1525"/>
      <c r="G145" s="1525"/>
      <c r="H145" s="1525"/>
      <c r="I145" s="1525"/>
    </row>
    <row r="146" spans="1:9" ht="58.5" customHeight="1">
      <c r="A146" s="1524" t="s">
        <v>1088</v>
      </c>
      <c r="B146" s="1524"/>
      <c r="C146" s="1524"/>
      <c r="D146" s="1524"/>
      <c r="E146" s="1524"/>
      <c r="F146" s="1524"/>
      <c r="G146" s="1524"/>
      <c r="H146" s="1524"/>
      <c r="I146" s="1524"/>
    </row>
    <row r="147" spans="1:9" ht="31.5" customHeight="1">
      <c r="A147" s="1524" t="s">
        <v>1089</v>
      </c>
      <c r="B147" s="1524"/>
      <c r="C147" s="1524"/>
      <c r="D147" s="1524"/>
      <c r="E147" s="1524"/>
      <c r="F147" s="1524"/>
      <c r="G147" s="1524"/>
      <c r="H147" s="1524"/>
      <c r="I147" s="1524"/>
    </row>
  </sheetData>
  <sheetProtection/>
  <mergeCells count="33">
    <mergeCell ref="A143:I143"/>
    <mergeCell ref="A146:I146"/>
    <mergeCell ref="A147:I147"/>
    <mergeCell ref="A145:I145"/>
    <mergeCell ref="D142:I142"/>
    <mergeCell ref="A121:C121"/>
    <mergeCell ref="D121:F121"/>
    <mergeCell ref="A122:A139"/>
    <mergeCell ref="B122:B139"/>
    <mergeCell ref="A140:C140"/>
    <mergeCell ref="D140:F140"/>
    <mergeCell ref="A53:A78"/>
    <mergeCell ref="B53:B78"/>
    <mergeCell ref="A79:C79"/>
    <mergeCell ref="D79:F79"/>
    <mergeCell ref="A80:A120"/>
    <mergeCell ref="B80:B120"/>
    <mergeCell ref="D52:F52"/>
    <mergeCell ref="A1:I1"/>
    <mergeCell ref="A2:I2"/>
    <mergeCell ref="A4:A51"/>
    <mergeCell ref="B4:B51"/>
    <mergeCell ref="C4:C11"/>
    <mergeCell ref="C12:C15"/>
    <mergeCell ref="C16:C19"/>
    <mergeCell ref="C20:C24"/>
    <mergeCell ref="C25:C30"/>
    <mergeCell ref="C31:C34"/>
    <mergeCell ref="C35:C40"/>
    <mergeCell ref="C41:C44"/>
    <mergeCell ref="C46:C47"/>
    <mergeCell ref="C48:C50"/>
    <mergeCell ref="A52:C52"/>
  </mergeCells>
  <printOptions/>
  <pageMargins left="0.7" right="0.7" top="0.75" bottom="0.75" header="0.3" footer="0.3"/>
  <pageSetup fitToHeight="2" orientation="portrait" paperSize="9" scale="61" r:id="rId2"/>
  <rowBreaks count="1" manualBreakCount="1">
    <brk id="79" max="8" man="1"/>
  </rowBreaks>
  <colBreaks count="1" manualBreakCount="1">
    <brk id="9" max="156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PageLayoutView="0" workbookViewId="0" topLeftCell="D4">
      <selection activeCell="AN48" sqref="AN48"/>
    </sheetView>
  </sheetViews>
  <sheetFormatPr defaultColWidth="9.140625" defaultRowHeight="15"/>
  <cols>
    <col min="3" max="3" width="38.421875" style="0" customWidth="1"/>
    <col min="4" max="4" width="18.421875" style="0" customWidth="1"/>
    <col min="5" max="5" width="16.00390625" style="0" bestFit="1" customWidth="1"/>
    <col min="6" max="6" width="7.140625" style="0" bestFit="1" customWidth="1"/>
    <col min="7" max="7" width="10.140625" style="0" bestFit="1" customWidth="1"/>
    <col min="8" max="8" width="9.7109375" style="0" customWidth="1"/>
    <col min="9" max="9" width="13.140625" style="0" bestFit="1" customWidth="1"/>
  </cols>
  <sheetData>
    <row r="1" spans="1:9" ht="21">
      <c r="A1" s="1497" t="s">
        <v>1090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868</v>
      </c>
      <c r="B2" s="1501"/>
      <c r="C2" s="1501"/>
      <c r="D2" s="1501"/>
      <c r="E2" s="1501"/>
      <c r="F2" s="1501"/>
      <c r="G2" s="1501"/>
      <c r="H2" s="1501"/>
      <c r="I2" s="1502"/>
    </row>
    <row r="3" spans="1:9" ht="25.5">
      <c r="A3" s="1093" t="s">
        <v>1036</v>
      </c>
      <c r="B3" s="1094"/>
      <c r="C3" s="1094" t="s">
        <v>1037</v>
      </c>
      <c r="D3" s="1094" t="s">
        <v>1038</v>
      </c>
      <c r="E3" s="1094" t="s">
        <v>1039</v>
      </c>
      <c r="F3" s="1094" t="s">
        <v>1040</v>
      </c>
      <c r="G3" s="1094" t="s">
        <v>1041</v>
      </c>
      <c r="H3" s="1094" t="s">
        <v>1042</v>
      </c>
      <c r="I3" s="1095" t="s">
        <v>1043</v>
      </c>
    </row>
    <row r="4" spans="1:9" ht="15">
      <c r="A4" s="1527" t="s">
        <v>1091</v>
      </c>
      <c r="B4" s="1530" t="s">
        <v>1044</v>
      </c>
      <c r="C4" s="383" t="s">
        <v>1092</v>
      </c>
      <c r="D4" s="1096" t="s">
        <v>1093</v>
      </c>
      <c r="E4" s="1096" t="s">
        <v>1094</v>
      </c>
      <c r="F4" s="1096"/>
      <c r="G4" s="1097">
        <v>444</v>
      </c>
      <c r="H4" s="1098">
        <v>59.82</v>
      </c>
      <c r="I4" s="1099">
        <f>G4*H4</f>
        <v>26560.08</v>
      </c>
    </row>
    <row r="5" spans="1:9" ht="15">
      <c r="A5" s="1528"/>
      <c r="B5" s="1531"/>
      <c r="C5" s="383" t="s">
        <v>1092</v>
      </c>
      <c r="D5" s="1096" t="s">
        <v>1093</v>
      </c>
      <c r="E5" s="1096" t="s">
        <v>1094</v>
      </c>
      <c r="F5" s="1096"/>
      <c r="G5" s="1097">
        <v>420</v>
      </c>
      <c r="H5" s="1098">
        <v>61.17</v>
      </c>
      <c r="I5" s="1099">
        <f aca="true" t="shared" si="0" ref="I5:I24">G5*H5</f>
        <v>25691.4</v>
      </c>
    </row>
    <row r="6" spans="1:9" ht="15">
      <c r="A6" s="1528"/>
      <c r="B6" s="1531"/>
      <c r="C6" s="383" t="s">
        <v>1095</v>
      </c>
      <c r="D6" s="1096" t="s">
        <v>1093</v>
      </c>
      <c r="E6" s="1096" t="s">
        <v>1094</v>
      </c>
      <c r="F6" s="1096"/>
      <c r="G6" s="1100">
        <v>1949</v>
      </c>
      <c r="H6" s="1101">
        <v>66.38</v>
      </c>
      <c r="I6" s="1102">
        <f t="shared" si="0"/>
        <v>129374.62</v>
      </c>
    </row>
    <row r="7" spans="1:9" ht="15">
      <c r="A7" s="1528"/>
      <c r="B7" s="1531"/>
      <c r="C7" s="383" t="s">
        <v>1052</v>
      </c>
      <c r="D7" s="1096" t="s">
        <v>1093</v>
      </c>
      <c r="E7" s="1096" t="s">
        <v>1094</v>
      </c>
      <c r="F7" s="1096"/>
      <c r="G7" s="1100">
        <v>2777</v>
      </c>
      <c r="H7" s="1101">
        <v>79.65</v>
      </c>
      <c r="I7" s="1102">
        <f t="shared" si="0"/>
        <v>221188.05000000002</v>
      </c>
    </row>
    <row r="8" spans="1:9" ht="15">
      <c r="A8" s="1528"/>
      <c r="B8" s="1531"/>
      <c r="C8" s="383" t="s">
        <v>1092</v>
      </c>
      <c r="D8" s="1096" t="s">
        <v>1096</v>
      </c>
      <c r="E8" s="1096" t="s">
        <v>1094</v>
      </c>
      <c r="F8" s="1096"/>
      <c r="G8" s="1100">
        <v>1680</v>
      </c>
      <c r="H8" s="1101">
        <v>82.93</v>
      </c>
      <c r="I8" s="1101">
        <f t="shared" si="0"/>
        <v>139322.40000000002</v>
      </c>
    </row>
    <row r="9" spans="1:9" ht="15">
      <c r="A9" s="1528"/>
      <c r="B9" s="1531"/>
      <c r="C9" s="383" t="s">
        <v>875</v>
      </c>
      <c r="D9" s="1096" t="s">
        <v>1096</v>
      </c>
      <c r="E9" s="1096" t="s">
        <v>1094</v>
      </c>
      <c r="F9" s="1096"/>
      <c r="G9" s="1100">
        <v>672</v>
      </c>
      <c r="H9" s="1101">
        <v>85.11</v>
      </c>
      <c r="I9" s="1101">
        <f t="shared" si="0"/>
        <v>57193.92</v>
      </c>
    </row>
    <row r="10" spans="1:9" ht="15">
      <c r="A10" s="1528"/>
      <c r="B10" s="1531"/>
      <c r="C10" s="383" t="s">
        <v>1097</v>
      </c>
      <c r="D10" s="1096" t="s">
        <v>1096</v>
      </c>
      <c r="E10" s="1096" t="s">
        <v>1094</v>
      </c>
      <c r="F10" s="1096"/>
      <c r="G10" s="1100">
        <v>336</v>
      </c>
      <c r="H10" s="1101">
        <v>88.88</v>
      </c>
      <c r="I10" s="1101">
        <f t="shared" si="0"/>
        <v>29863.68</v>
      </c>
    </row>
    <row r="11" spans="1:9" ht="15">
      <c r="A11" s="1528"/>
      <c r="B11" s="1531"/>
      <c r="C11" s="383" t="s">
        <v>1092</v>
      </c>
      <c r="D11" s="1096" t="s">
        <v>1096</v>
      </c>
      <c r="E11" s="1096" t="s">
        <v>1098</v>
      </c>
      <c r="F11" s="1096"/>
      <c r="G11" s="1096">
        <v>1050</v>
      </c>
      <c r="H11" s="1096">
        <v>97.74</v>
      </c>
      <c r="I11" s="1101">
        <f t="shared" si="0"/>
        <v>102627</v>
      </c>
    </row>
    <row r="12" spans="1:9" ht="15">
      <c r="A12" s="1528"/>
      <c r="B12" s="1531"/>
      <c r="C12" s="383" t="s">
        <v>875</v>
      </c>
      <c r="D12" s="1096" t="s">
        <v>1096</v>
      </c>
      <c r="E12" s="1096" t="s">
        <v>1098</v>
      </c>
      <c r="F12" s="1096"/>
      <c r="G12" s="1103">
        <v>630</v>
      </c>
      <c r="H12" s="1104">
        <v>94.08</v>
      </c>
      <c r="I12" s="1105">
        <f t="shared" si="0"/>
        <v>59270.4</v>
      </c>
    </row>
    <row r="13" spans="1:9" ht="15">
      <c r="A13" s="1528"/>
      <c r="B13" s="1531"/>
      <c r="C13" s="383" t="s">
        <v>1052</v>
      </c>
      <c r="D13" s="1096" t="s">
        <v>1096</v>
      </c>
      <c r="E13" s="1096" t="s">
        <v>1098</v>
      </c>
      <c r="F13" s="1096"/>
      <c r="G13" s="1100">
        <v>1260</v>
      </c>
      <c r="H13" s="1101">
        <v>99.96</v>
      </c>
      <c r="I13" s="1102">
        <f t="shared" si="0"/>
        <v>125949.59999999999</v>
      </c>
    </row>
    <row r="14" spans="1:9" ht="15">
      <c r="A14" s="1528"/>
      <c r="B14" s="1531"/>
      <c r="C14" s="383" t="s">
        <v>1052</v>
      </c>
      <c r="D14" s="1096" t="s">
        <v>1099</v>
      </c>
      <c r="E14" s="1096" t="s">
        <v>1094</v>
      </c>
      <c r="F14" s="1096"/>
      <c r="G14" s="1100">
        <v>6144</v>
      </c>
      <c r="H14" s="1101">
        <v>75.48</v>
      </c>
      <c r="I14" s="1102">
        <f t="shared" si="0"/>
        <v>463749.12</v>
      </c>
    </row>
    <row r="15" spans="1:9" ht="15">
      <c r="A15" s="1528"/>
      <c r="B15" s="1531"/>
      <c r="C15" s="383" t="s">
        <v>1052</v>
      </c>
      <c r="D15" s="1096" t="s">
        <v>1100</v>
      </c>
      <c r="E15" s="1096" t="s">
        <v>1101</v>
      </c>
      <c r="F15" s="1096"/>
      <c r="G15" s="1100">
        <v>2856</v>
      </c>
      <c r="H15" s="1101">
        <v>74.38</v>
      </c>
      <c r="I15" s="1102">
        <f t="shared" si="0"/>
        <v>212429.28</v>
      </c>
    </row>
    <row r="16" spans="1:9" ht="15">
      <c r="A16" s="1528"/>
      <c r="B16" s="1531"/>
      <c r="C16" s="383" t="s">
        <v>1102</v>
      </c>
      <c r="D16" s="1096" t="s">
        <v>1103</v>
      </c>
      <c r="E16" s="1096" t="s">
        <v>1101</v>
      </c>
      <c r="F16" s="1096"/>
      <c r="G16" s="1100">
        <v>2431</v>
      </c>
      <c r="H16" s="1101">
        <v>59.84</v>
      </c>
      <c r="I16" s="1102">
        <f t="shared" si="0"/>
        <v>145471.04</v>
      </c>
    </row>
    <row r="17" spans="1:9" ht="15">
      <c r="A17" s="1528"/>
      <c r="B17" s="1531"/>
      <c r="C17" s="383" t="s">
        <v>1097</v>
      </c>
      <c r="D17" s="1096" t="s">
        <v>1104</v>
      </c>
      <c r="E17" s="1096" t="s">
        <v>1094</v>
      </c>
      <c r="F17" s="1096"/>
      <c r="G17" s="1100">
        <v>6687</v>
      </c>
      <c r="H17" s="1101">
        <v>48.19</v>
      </c>
      <c r="I17" s="1102">
        <f t="shared" si="0"/>
        <v>322246.52999999997</v>
      </c>
    </row>
    <row r="18" spans="1:9" ht="15">
      <c r="A18" s="1528"/>
      <c r="B18" s="1531"/>
      <c r="C18" s="383" t="s">
        <v>1102</v>
      </c>
      <c r="D18" s="1096" t="s">
        <v>1074</v>
      </c>
      <c r="E18" s="1096" t="s">
        <v>1101</v>
      </c>
      <c r="F18" s="1096"/>
      <c r="G18" s="1100">
        <v>1870</v>
      </c>
      <c r="H18" s="1101">
        <v>47.61</v>
      </c>
      <c r="I18" s="1102">
        <f t="shared" si="0"/>
        <v>89030.7</v>
      </c>
    </row>
    <row r="19" spans="1:9" ht="15">
      <c r="A19" s="1528"/>
      <c r="B19" s="1531"/>
      <c r="C19" s="383" t="s">
        <v>1102</v>
      </c>
      <c r="D19" s="1096" t="s">
        <v>1105</v>
      </c>
      <c r="E19" s="1096" t="s">
        <v>1101</v>
      </c>
      <c r="F19" s="1096"/>
      <c r="G19" s="1100">
        <v>1360</v>
      </c>
      <c r="H19" s="1101">
        <v>50.81</v>
      </c>
      <c r="I19" s="1102">
        <f t="shared" si="0"/>
        <v>69101.6</v>
      </c>
    </row>
    <row r="20" spans="1:9" ht="15">
      <c r="A20" s="1528"/>
      <c r="B20" s="1531"/>
      <c r="C20" s="383" t="s">
        <v>1102</v>
      </c>
      <c r="D20" s="1096" t="s">
        <v>1106</v>
      </c>
      <c r="E20" s="1096" t="s">
        <v>1101</v>
      </c>
      <c r="F20" s="1096"/>
      <c r="G20" s="1100">
        <v>850</v>
      </c>
      <c r="H20" s="1101">
        <v>46.94</v>
      </c>
      <c r="I20" s="1102">
        <f t="shared" si="0"/>
        <v>39899</v>
      </c>
    </row>
    <row r="21" spans="1:9" ht="15">
      <c r="A21" s="1528"/>
      <c r="B21" s="1531"/>
      <c r="C21" s="383" t="s">
        <v>1102</v>
      </c>
      <c r="D21" s="1096" t="s">
        <v>1107</v>
      </c>
      <c r="E21" s="1096" t="s">
        <v>1101</v>
      </c>
      <c r="F21" s="1096"/>
      <c r="G21" s="1100">
        <v>952</v>
      </c>
      <c r="H21" s="1101">
        <v>47.11</v>
      </c>
      <c r="I21" s="1102">
        <f t="shared" si="0"/>
        <v>44848.72</v>
      </c>
    </row>
    <row r="22" spans="1:9" ht="15">
      <c r="A22" s="1528"/>
      <c r="B22" s="1531"/>
      <c r="C22" s="383" t="s">
        <v>1097</v>
      </c>
      <c r="D22" s="1096" t="s">
        <v>1083</v>
      </c>
      <c r="E22" s="1096" t="s">
        <v>1094</v>
      </c>
      <c r="F22" s="1096"/>
      <c r="G22" s="1100">
        <v>7200</v>
      </c>
      <c r="H22" s="1101">
        <v>49.88</v>
      </c>
      <c r="I22" s="1102">
        <f t="shared" si="0"/>
        <v>359136</v>
      </c>
    </row>
    <row r="23" spans="1:9" ht="15">
      <c r="A23" s="1528"/>
      <c r="B23" s="1531"/>
      <c r="C23" s="383" t="s">
        <v>1097</v>
      </c>
      <c r="D23" s="1096" t="s">
        <v>1108</v>
      </c>
      <c r="E23" s="1096" t="s">
        <v>1101</v>
      </c>
      <c r="F23" s="1096"/>
      <c r="G23" s="1106">
        <v>714</v>
      </c>
      <c r="H23" s="1101">
        <v>49.98</v>
      </c>
      <c r="I23" s="1102">
        <f t="shared" si="0"/>
        <v>35685.72</v>
      </c>
    </row>
    <row r="24" spans="1:9" ht="15">
      <c r="A24" s="1529"/>
      <c r="B24" s="1532"/>
      <c r="C24" s="383" t="s">
        <v>1102</v>
      </c>
      <c r="D24" s="1096" t="s">
        <v>1109</v>
      </c>
      <c r="E24" s="1096" t="s">
        <v>1101</v>
      </c>
      <c r="F24" s="1096"/>
      <c r="G24" s="1106">
        <v>714</v>
      </c>
      <c r="H24" s="1101">
        <v>49.67</v>
      </c>
      <c r="I24" s="1102">
        <f t="shared" si="0"/>
        <v>35464.380000000005</v>
      </c>
    </row>
    <row r="25" spans="1:9" ht="15.75">
      <c r="A25" s="1533" t="s">
        <v>1110</v>
      </c>
      <c r="B25" s="1534"/>
      <c r="C25" s="1535"/>
      <c r="D25" s="1536"/>
      <c r="E25" s="1537"/>
      <c r="F25" s="1537"/>
      <c r="G25" s="1092">
        <f>SUM(G4:G24)</f>
        <v>42996</v>
      </c>
      <c r="H25" s="1091">
        <f>I25/G25</f>
        <v>63.58971160107919</v>
      </c>
      <c r="I25" s="1092">
        <f>SUM(I4:I24)</f>
        <v>2734103.2400000007</v>
      </c>
    </row>
  </sheetData>
  <sheetProtection/>
  <mergeCells count="6">
    <mergeCell ref="A1:I1"/>
    <mergeCell ref="A2:I2"/>
    <mergeCell ref="A4:A24"/>
    <mergeCell ref="B4:B24"/>
    <mergeCell ref="A25:C25"/>
    <mergeCell ref="D25:F25"/>
  </mergeCells>
  <printOptions/>
  <pageMargins left="0.7" right="0.7" top="0.75" bottom="0.75" header="0.3" footer="0.3"/>
  <pageSetup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80"/>
  <sheetViews>
    <sheetView view="pageBreakPreview" zoomScale="60" zoomScalePageLayoutView="0" workbookViewId="0" topLeftCell="A1">
      <selection activeCell="AB27" sqref="AB27"/>
    </sheetView>
  </sheetViews>
  <sheetFormatPr defaultColWidth="9.140625" defaultRowHeight="15"/>
  <cols>
    <col min="1" max="1" width="3.28125" style="1068" bestFit="1" customWidth="1"/>
    <col min="2" max="2" width="6.7109375" style="1074" customWidth="1"/>
    <col min="3" max="3" width="11.28125" style="925" customWidth="1"/>
    <col min="4" max="4" width="30.8515625" style="925" bestFit="1" customWidth="1"/>
    <col min="5" max="8" width="7.140625" style="925" bestFit="1" customWidth="1"/>
    <col min="9" max="9" width="8.28125" style="925" bestFit="1" customWidth="1"/>
    <col min="10" max="10" width="7.28125" style="925" bestFit="1" customWidth="1"/>
    <col min="11" max="11" width="6.00390625" style="925" bestFit="1" customWidth="1"/>
    <col min="12" max="12" width="5.57421875" style="925" bestFit="1" customWidth="1"/>
    <col min="13" max="13" width="6.57421875" style="925" bestFit="1" customWidth="1"/>
    <col min="14" max="14" width="4.8515625" style="925" bestFit="1" customWidth="1"/>
    <col min="15" max="15" width="6.140625" style="925" bestFit="1" customWidth="1"/>
    <col min="16" max="16" width="6.7109375" style="925" bestFit="1" customWidth="1"/>
    <col min="17" max="17" width="10.421875" style="1070" bestFit="1" customWidth="1"/>
    <col min="18" max="16384" width="9.140625" style="925" customWidth="1"/>
  </cols>
  <sheetData>
    <row r="1" spans="1:17" ht="12" thickBot="1">
      <c r="A1" s="1558" t="s">
        <v>996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8"/>
      <c r="O1" s="1558"/>
      <c r="P1" s="1558"/>
      <c r="Q1" s="1558"/>
    </row>
    <row r="2" spans="1:17" ht="39.75" thickBot="1">
      <c r="A2" s="926" t="s">
        <v>592</v>
      </c>
      <c r="B2" s="1072" t="s">
        <v>593</v>
      </c>
      <c r="C2" s="1559" t="s">
        <v>594</v>
      </c>
      <c r="D2" s="1560"/>
      <c r="E2" s="927" t="s">
        <v>14</v>
      </c>
      <c r="F2" s="928" t="s">
        <v>15</v>
      </c>
      <c r="G2" s="928" t="s">
        <v>16</v>
      </c>
      <c r="H2" s="928" t="s">
        <v>17</v>
      </c>
      <c r="I2" s="928" t="s">
        <v>18</v>
      </c>
      <c r="J2" s="928" t="s">
        <v>19</v>
      </c>
      <c r="K2" s="928" t="s">
        <v>20</v>
      </c>
      <c r="L2" s="928" t="s">
        <v>21</v>
      </c>
      <c r="M2" s="928" t="s">
        <v>22</v>
      </c>
      <c r="N2" s="928" t="s">
        <v>23</v>
      </c>
      <c r="O2" s="928" t="s">
        <v>24</v>
      </c>
      <c r="P2" s="929" t="s">
        <v>25</v>
      </c>
      <c r="Q2" s="930" t="s">
        <v>595</v>
      </c>
    </row>
    <row r="3" spans="1:17" ht="11.25">
      <c r="A3" s="1539">
        <v>1</v>
      </c>
      <c r="B3" s="1550" t="s">
        <v>596</v>
      </c>
      <c r="C3" s="1545" t="s">
        <v>597</v>
      </c>
      <c r="D3" s="931" t="s">
        <v>598</v>
      </c>
      <c r="E3" s="932">
        <v>-3762</v>
      </c>
      <c r="F3" s="933">
        <v>0</v>
      </c>
      <c r="G3" s="933">
        <v>0</v>
      </c>
      <c r="H3" s="933">
        <v>0</v>
      </c>
      <c r="I3" s="933"/>
      <c r="J3" s="933"/>
      <c r="K3" s="933"/>
      <c r="L3" s="934"/>
      <c r="M3" s="933"/>
      <c r="N3" s="933"/>
      <c r="O3" s="933"/>
      <c r="P3" s="935"/>
      <c r="Q3" s="936">
        <f>SUM(E3:P3)</f>
        <v>-3762</v>
      </c>
    </row>
    <row r="4" spans="1:17" ht="11.25">
      <c r="A4" s="1539"/>
      <c r="B4" s="1550"/>
      <c r="C4" s="1545"/>
      <c r="D4" s="937" t="s">
        <v>599</v>
      </c>
      <c r="E4" s="932">
        <v>-439</v>
      </c>
      <c r="F4" s="933">
        <v>0</v>
      </c>
      <c r="G4" s="933">
        <v>0</v>
      </c>
      <c r="H4" s="933">
        <v>0</v>
      </c>
      <c r="I4" s="933"/>
      <c r="J4" s="933"/>
      <c r="K4" s="938"/>
      <c r="L4" s="939"/>
      <c r="M4" s="933"/>
      <c r="N4" s="933"/>
      <c r="O4" s="933"/>
      <c r="P4" s="935"/>
      <c r="Q4" s="940">
        <f>SUM(E4:P4)</f>
        <v>-439</v>
      </c>
    </row>
    <row r="5" spans="1:17" ht="11.25">
      <c r="A5" s="1539"/>
      <c r="B5" s="1550"/>
      <c r="C5" s="1545"/>
      <c r="D5" s="937" t="s">
        <v>600</v>
      </c>
      <c r="E5" s="932">
        <v>-8377</v>
      </c>
      <c r="F5" s="941">
        <v>-1848</v>
      </c>
      <c r="G5" s="941">
        <v>-10179</v>
      </c>
      <c r="H5" s="941">
        <v>-3313</v>
      </c>
      <c r="I5" s="941"/>
      <c r="J5" s="941"/>
      <c r="K5" s="942"/>
      <c r="L5" s="939"/>
      <c r="M5" s="933"/>
      <c r="N5" s="933"/>
      <c r="O5" s="933"/>
      <c r="P5" s="935"/>
      <c r="Q5" s="940">
        <f>SUM(E5:P5)</f>
        <v>-23717</v>
      </c>
    </row>
    <row r="6" spans="1:17" ht="11.25">
      <c r="A6" s="1539"/>
      <c r="B6" s="1550"/>
      <c r="C6" s="1545"/>
      <c r="D6" s="943" t="s">
        <v>601</v>
      </c>
      <c r="E6" s="944">
        <v>-12578</v>
      </c>
      <c r="F6" s="945">
        <v>-1848</v>
      </c>
      <c r="G6" s="945">
        <v>-10179</v>
      </c>
      <c r="H6" s="945">
        <v>-3313</v>
      </c>
      <c r="I6" s="945">
        <f aca="true" t="shared" si="0" ref="I6:P6">SUM(I3:I5)</f>
        <v>0</v>
      </c>
      <c r="J6" s="945">
        <f t="shared" si="0"/>
        <v>0</v>
      </c>
      <c r="K6" s="945">
        <f t="shared" si="0"/>
        <v>0</v>
      </c>
      <c r="L6" s="945">
        <f t="shared" si="0"/>
        <v>0</v>
      </c>
      <c r="M6" s="945">
        <f t="shared" si="0"/>
        <v>0</v>
      </c>
      <c r="N6" s="945">
        <f t="shared" si="0"/>
        <v>0</v>
      </c>
      <c r="O6" s="946">
        <f t="shared" si="0"/>
        <v>0</v>
      </c>
      <c r="P6" s="947">
        <f t="shared" si="0"/>
        <v>0</v>
      </c>
      <c r="Q6" s="948">
        <f>SUM(Q3:Q5)</f>
        <v>-27918</v>
      </c>
    </row>
    <row r="7" spans="1:17" ht="11.25">
      <c r="A7" s="1539"/>
      <c r="B7" s="1550"/>
      <c r="C7" s="1545"/>
      <c r="D7" s="937" t="s">
        <v>602</v>
      </c>
      <c r="E7" s="932">
        <v>5898</v>
      </c>
      <c r="F7" s="933">
        <v>0</v>
      </c>
      <c r="G7" s="933">
        <v>0</v>
      </c>
      <c r="H7" s="933">
        <v>0</v>
      </c>
      <c r="I7" s="933"/>
      <c r="J7" s="933"/>
      <c r="K7" s="942"/>
      <c r="L7" s="939"/>
      <c r="M7" s="933"/>
      <c r="N7" s="933"/>
      <c r="O7" s="933"/>
      <c r="P7" s="935"/>
      <c r="Q7" s="940">
        <f>SUM(E7:P7)</f>
        <v>5898</v>
      </c>
    </row>
    <row r="8" spans="1:17" ht="11.25">
      <c r="A8" s="1539"/>
      <c r="B8" s="1550"/>
      <c r="C8" s="1545"/>
      <c r="D8" s="937" t="s">
        <v>603</v>
      </c>
      <c r="E8" s="932">
        <v>5013</v>
      </c>
      <c r="F8" s="933">
        <v>3891</v>
      </c>
      <c r="G8" s="933">
        <v>1532</v>
      </c>
      <c r="H8" s="933">
        <v>3362</v>
      </c>
      <c r="I8" s="933"/>
      <c r="J8" s="933"/>
      <c r="K8" s="942"/>
      <c r="L8" s="939"/>
      <c r="M8" s="933"/>
      <c r="N8" s="933"/>
      <c r="O8" s="933"/>
      <c r="P8" s="935"/>
      <c r="Q8" s="940">
        <f>SUM(E8:P8)</f>
        <v>13798</v>
      </c>
    </row>
    <row r="9" spans="1:17" ht="11.25">
      <c r="A9" s="1539"/>
      <c r="B9" s="1550"/>
      <c r="C9" s="1545"/>
      <c r="D9" s="937" t="s">
        <v>604</v>
      </c>
      <c r="E9" s="932">
        <v>7547</v>
      </c>
      <c r="F9" s="933">
        <v>13790</v>
      </c>
      <c r="G9" s="933">
        <v>2791</v>
      </c>
      <c r="H9" s="933">
        <v>10523</v>
      </c>
      <c r="I9" s="933"/>
      <c r="J9" s="933"/>
      <c r="K9" s="942"/>
      <c r="L9" s="939"/>
      <c r="M9" s="933"/>
      <c r="N9" s="933"/>
      <c r="O9" s="933"/>
      <c r="P9" s="935"/>
      <c r="Q9" s="940">
        <f>SUM(E9:P9)</f>
        <v>34651</v>
      </c>
    </row>
    <row r="10" spans="1:17" ht="11.25">
      <c r="A10" s="1539"/>
      <c r="B10" s="1550"/>
      <c r="C10" s="1545"/>
      <c r="D10" s="943" t="s">
        <v>605</v>
      </c>
      <c r="E10" s="949">
        <v>18458</v>
      </c>
      <c r="F10" s="945">
        <v>17681</v>
      </c>
      <c r="G10" s="945">
        <v>4323</v>
      </c>
      <c r="H10" s="945">
        <v>13885</v>
      </c>
      <c r="I10" s="945">
        <f aca="true" t="shared" si="1" ref="I10:P10">SUM(I7:I9)</f>
        <v>0</v>
      </c>
      <c r="J10" s="945">
        <f t="shared" si="1"/>
        <v>0</v>
      </c>
      <c r="K10" s="945">
        <f t="shared" si="1"/>
        <v>0</v>
      </c>
      <c r="L10" s="945">
        <f t="shared" si="1"/>
        <v>0</v>
      </c>
      <c r="M10" s="945">
        <f t="shared" si="1"/>
        <v>0</v>
      </c>
      <c r="N10" s="945">
        <f t="shared" si="1"/>
        <v>0</v>
      </c>
      <c r="O10" s="946">
        <f t="shared" si="1"/>
        <v>0</v>
      </c>
      <c r="P10" s="947">
        <f t="shared" si="1"/>
        <v>0</v>
      </c>
      <c r="Q10" s="948">
        <f>SUM(Q7:Q9)</f>
        <v>54347</v>
      </c>
    </row>
    <row r="11" spans="1:17" ht="11.25">
      <c r="A11" s="1539"/>
      <c r="B11" s="1550"/>
      <c r="C11" s="1547" t="s">
        <v>606</v>
      </c>
      <c r="D11" s="950" t="s">
        <v>607</v>
      </c>
      <c r="E11" s="951">
        <v>14709</v>
      </c>
      <c r="F11" s="952">
        <v>22553</v>
      </c>
      <c r="G11" s="952">
        <v>11537</v>
      </c>
      <c r="H11" s="952">
        <v>21527</v>
      </c>
      <c r="I11" s="952"/>
      <c r="J11" s="952"/>
      <c r="K11" s="953"/>
      <c r="L11" s="939"/>
      <c r="M11" s="952"/>
      <c r="N11" s="952"/>
      <c r="O11" s="952"/>
      <c r="P11" s="954"/>
      <c r="Q11" s="940">
        <f>SUM(E11:P11)</f>
        <v>70326</v>
      </c>
    </row>
    <row r="12" spans="1:17" ht="11.25">
      <c r="A12" s="1539"/>
      <c r="B12" s="1550"/>
      <c r="C12" s="1545"/>
      <c r="D12" s="943" t="s">
        <v>608</v>
      </c>
      <c r="E12" s="949">
        <f>SUM(E11)</f>
        <v>14709</v>
      </c>
      <c r="F12" s="946">
        <f aca="true" t="shared" si="2" ref="F12:P12">SUM(F11)</f>
        <v>22553</v>
      </c>
      <c r="G12" s="946">
        <f t="shared" si="2"/>
        <v>11537</v>
      </c>
      <c r="H12" s="946">
        <f t="shared" si="2"/>
        <v>21527</v>
      </c>
      <c r="I12" s="946">
        <f t="shared" si="2"/>
        <v>0</v>
      </c>
      <c r="J12" s="946">
        <f t="shared" si="2"/>
        <v>0</v>
      </c>
      <c r="K12" s="945">
        <f t="shared" si="2"/>
        <v>0</v>
      </c>
      <c r="L12" s="945">
        <f t="shared" si="2"/>
        <v>0</v>
      </c>
      <c r="M12" s="945">
        <f t="shared" si="2"/>
        <v>0</v>
      </c>
      <c r="N12" s="945">
        <f t="shared" si="2"/>
        <v>0</v>
      </c>
      <c r="O12" s="946">
        <f t="shared" si="2"/>
        <v>0</v>
      </c>
      <c r="P12" s="947">
        <f t="shared" si="2"/>
        <v>0</v>
      </c>
      <c r="Q12" s="955">
        <f>SUM(Q11)</f>
        <v>70326</v>
      </c>
    </row>
    <row r="13" spans="1:17" ht="11.25">
      <c r="A13" s="1539"/>
      <c r="B13" s="1550"/>
      <c r="C13" s="1547" t="s">
        <v>609</v>
      </c>
      <c r="D13" s="950" t="s">
        <v>742</v>
      </c>
      <c r="E13" s="956"/>
      <c r="F13" s="952"/>
      <c r="G13" s="952"/>
      <c r="H13" s="957"/>
      <c r="I13" s="957"/>
      <c r="J13" s="957"/>
      <c r="K13" s="958"/>
      <c r="L13" s="957"/>
      <c r="M13" s="957"/>
      <c r="N13" s="957"/>
      <c r="O13" s="957"/>
      <c r="P13" s="957"/>
      <c r="Q13" s="940">
        <f aca="true" t="shared" si="3" ref="Q13:Q21">SUM(E13:P13)</f>
        <v>0</v>
      </c>
    </row>
    <row r="14" spans="1:17" ht="11.25">
      <c r="A14" s="1539"/>
      <c r="B14" s="1550"/>
      <c r="C14" s="1545"/>
      <c r="D14" s="950" t="s">
        <v>626</v>
      </c>
      <c r="E14" s="959"/>
      <c r="F14" s="952"/>
      <c r="G14" s="952"/>
      <c r="H14" s="957"/>
      <c r="I14" s="957"/>
      <c r="J14" s="957"/>
      <c r="K14" s="957"/>
      <c r="L14" s="957"/>
      <c r="M14" s="957"/>
      <c r="N14" s="957"/>
      <c r="O14" s="957"/>
      <c r="P14" s="957"/>
      <c r="Q14" s="940">
        <f t="shared" si="3"/>
        <v>0</v>
      </c>
    </row>
    <row r="15" spans="1:17" ht="11.25">
      <c r="A15" s="1539"/>
      <c r="B15" s="1550"/>
      <c r="C15" s="1545"/>
      <c r="D15" s="950" t="s">
        <v>610</v>
      </c>
      <c r="E15" s="956">
        <v>5250</v>
      </c>
      <c r="F15" s="952">
        <v>6720</v>
      </c>
      <c r="G15" s="952">
        <v>17155</v>
      </c>
      <c r="H15" s="957">
        <v>10800</v>
      </c>
      <c r="I15" s="957"/>
      <c r="J15" s="957"/>
      <c r="K15" s="957"/>
      <c r="L15" s="957"/>
      <c r="M15" s="957"/>
      <c r="N15" s="957"/>
      <c r="O15" s="957"/>
      <c r="P15" s="957"/>
      <c r="Q15" s="940">
        <f t="shared" si="3"/>
        <v>39925</v>
      </c>
    </row>
    <row r="16" spans="1:17" ht="11.25">
      <c r="A16" s="1539"/>
      <c r="B16" s="1550"/>
      <c r="C16" s="1545"/>
      <c r="D16" s="950" t="s">
        <v>743</v>
      </c>
      <c r="E16" s="956"/>
      <c r="F16" s="952"/>
      <c r="G16" s="952"/>
      <c r="H16" s="957"/>
      <c r="I16" s="957"/>
      <c r="J16" s="957"/>
      <c r="K16" s="957"/>
      <c r="L16" s="957"/>
      <c r="M16" s="957"/>
      <c r="N16" s="957"/>
      <c r="O16" s="957"/>
      <c r="P16" s="957"/>
      <c r="Q16" s="940">
        <f t="shared" si="3"/>
        <v>0</v>
      </c>
    </row>
    <row r="17" spans="1:17" ht="11.25">
      <c r="A17" s="1539"/>
      <c r="B17" s="1550"/>
      <c r="C17" s="1545"/>
      <c r="D17" s="950" t="s">
        <v>684</v>
      </c>
      <c r="E17" s="956">
        <v>20</v>
      </c>
      <c r="F17" s="952">
        <v>238</v>
      </c>
      <c r="G17" s="952"/>
      <c r="H17" s="957">
        <v>155</v>
      </c>
      <c r="I17" s="957"/>
      <c r="J17" s="957"/>
      <c r="K17" s="957"/>
      <c r="M17" s="957"/>
      <c r="N17" s="957"/>
      <c r="O17" s="957"/>
      <c r="P17" s="957"/>
      <c r="Q17" s="940">
        <f t="shared" si="3"/>
        <v>413</v>
      </c>
    </row>
    <row r="18" spans="1:17" ht="11.25">
      <c r="A18" s="1539"/>
      <c r="B18" s="1550"/>
      <c r="C18" s="1545"/>
      <c r="D18" s="950" t="s">
        <v>744</v>
      </c>
      <c r="E18" s="956">
        <v>3594</v>
      </c>
      <c r="F18" s="952"/>
      <c r="G18" s="952"/>
      <c r="H18" s="958"/>
      <c r="I18" s="958"/>
      <c r="J18" s="958"/>
      <c r="K18" s="958"/>
      <c r="L18" s="958"/>
      <c r="M18" s="958"/>
      <c r="N18" s="958"/>
      <c r="O18" s="958"/>
      <c r="P18" s="958"/>
      <c r="Q18" s="940">
        <f t="shared" si="3"/>
        <v>3594</v>
      </c>
    </row>
    <row r="19" spans="1:17" ht="11.25">
      <c r="A19" s="1539"/>
      <c r="B19" s="1550"/>
      <c r="C19" s="1545"/>
      <c r="D19" s="950" t="s">
        <v>628</v>
      </c>
      <c r="E19" s="956">
        <v>-35</v>
      </c>
      <c r="F19" s="952"/>
      <c r="G19" s="952"/>
      <c r="H19" s="958"/>
      <c r="I19" s="958"/>
      <c r="J19" s="958"/>
      <c r="K19" s="958"/>
      <c r="L19" s="958"/>
      <c r="M19" s="958"/>
      <c r="N19" s="958"/>
      <c r="O19" s="958"/>
      <c r="P19" s="958"/>
      <c r="Q19" s="940">
        <f t="shared" si="3"/>
        <v>-35</v>
      </c>
    </row>
    <row r="20" spans="1:17" ht="11.25">
      <c r="A20" s="1539"/>
      <c r="B20" s="1550"/>
      <c r="C20" s="1545"/>
      <c r="D20" s="950" t="s">
        <v>624</v>
      </c>
      <c r="E20" s="956"/>
      <c r="F20" s="952"/>
      <c r="G20" s="952"/>
      <c r="H20" s="958"/>
      <c r="I20" s="958"/>
      <c r="J20" s="958"/>
      <c r="K20" s="958"/>
      <c r="L20" s="958"/>
      <c r="M20" s="958"/>
      <c r="N20" s="958"/>
      <c r="O20" s="958"/>
      <c r="P20" s="958"/>
      <c r="Q20" s="940">
        <f t="shared" si="3"/>
        <v>0</v>
      </c>
    </row>
    <row r="21" spans="1:17" ht="11.25">
      <c r="A21" s="1539"/>
      <c r="B21" s="1550"/>
      <c r="C21" s="1545"/>
      <c r="D21" s="950" t="s">
        <v>611</v>
      </c>
      <c r="E21" s="959"/>
      <c r="F21" s="957"/>
      <c r="G21" s="957"/>
      <c r="H21" s="952"/>
      <c r="I21" s="952"/>
      <c r="J21" s="952"/>
      <c r="K21" s="952"/>
      <c r="L21" s="952"/>
      <c r="M21" s="952"/>
      <c r="N21" s="952"/>
      <c r="O21" s="952"/>
      <c r="P21" s="952"/>
      <c r="Q21" s="940">
        <f t="shared" si="3"/>
        <v>0</v>
      </c>
    </row>
    <row r="22" spans="1:17" ht="12" thickBot="1">
      <c r="A22" s="1540"/>
      <c r="B22" s="1551"/>
      <c r="C22" s="1548"/>
      <c r="D22" s="960" t="s">
        <v>612</v>
      </c>
      <c r="E22" s="961">
        <f>SUM(E13:E21)</f>
        <v>8829</v>
      </c>
      <c r="F22" s="962">
        <f>SUM(F13:F21)</f>
        <v>6958</v>
      </c>
      <c r="G22" s="962">
        <f>SUM(G13:G21)</f>
        <v>17155</v>
      </c>
      <c r="H22" s="962">
        <f>SUM(H13:H21)</f>
        <v>10955</v>
      </c>
      <c r="I22" s="962">
        <f aca="true" t="shared" si="4" ref="I22:Q22">SUM(I13:I21)</f>
        <v>0</v>
      </c>
      <c r="J22" s="962">
        <f t="shared" si="4"/>
        <v>0</v>
      </c>
      <c r="K22" s="962">
        <f t="shared" si="4"/>
        <v>0</v>
      </c>
      <c r="L22" s="962">
        <f t="shared" si="4"/>
        <v>0</v>
      </c>
      <c r="M22" s="962">
        <f t="shared" si="4"/>
        <v>0</v>
      </c>
      <c r="N22" s="962">
        <f t="shared" si="4"/>
        <v>0</v>
      </c>
      <c r="O22" s="962">
        <f t="shared" si="4"/>
        <v>0</v>
      </c>
      <c r="P22" s="963">
        <f t="shared" si="4"/>
        <v>0</v>
      </c>
      <c r="Q22" s="964">
        <f t="shared" si="4"/>
        <v>43897</v>
      </c>
    </row>
    <row r="23" spans="1:17" ht="12" thickBot="1">
      <c r="A23" s="965"/>
      <c r="B23" s="1073"/>
      <c r="C23" s="966"/>
      <c r="D23" s="967"/>
      <c r="E23" s="968"/>
      <c r="F23" s="969"/>
      <c r="G23" s="969"/>
      <c r="H23" s="969"/>
      <c r="I23" s="969"/>
      <c r="J23" s="969"/>
      <c r="K23" s="970"/>
      <c r="L23" s="971"/>
      <c r="M23" s="972"/>
      <c r="N23" s="969"/>
      <c r="O23" s="969"/>
      <c r="P23" s="970"/>
      <c r="Q23" s="973"/>
    </row>
    <row r="24" spans="1:17" ht="11.25">
      <c r="A24" s="1538">
        <v>2</v>
      </c>
      <c r="B24" s="1552" t="s">
        <v>807</v>
      </c>
      <c r="C24" s="1544" t="s">
        <v>597</v>
      </c>
      <c r="D24" s="931" t="s">
        <v>598</v>
      </c>
      <c r="E24" s="974">
        <v>-13169</v>
      </c>
      <c r="F24" s="975">
        <v>-8550</v>
      </c>
      <c r="G24" s="975">
        <v>-3911</v>
      </c>
      <c r="H24" s="975">
        <v>0</v>
      </c>
      <c r="I24" s="975"/>
      <c r="J24" s="975"/>
      <c r="K24" s="975"/>
      <c r="L24" s="976"/>
      <c r="M24" s="975"/>
      <c r="N24" s="975"/>
      <c r="O24" s="975"/>
      <c r="P24" s="977"/>
      <c r="Q24" s="978">
        <f>SUM(E24:P24)</f>
        <v>-25630</v>
      </c>
    </row>
    <row r="25" spans="1:17" ht="11.25">
      <c r="A25" s="1539"/>
      <c r="B25" s="1553"/>
      <c r="C25" s="1545"/>
      <c r="D25" s="937" t="s">
        <v>599</v>
      </c>
      <c r="E25" s="979">
        <v>-859</v>
      </c>
      <c r="F25" s="933">
        <v>-5195</v>
      </c>
      <c r="G25" s="933">
        <v>0</v>
      </c>
      <c r="H25" s="933">
        <v>0</v>
      </c>
      <c r="I25" s="933"/>
      <c r="J25" s="933"/>
      <c r="K25" s="933"/>
      <c r="L25" s="939"/>
      <c r="M25" s="933"/>
      <c r="N25" s="933"/>
      <c r="O25" s="933"/>
      <c r="P25" s="935"/>
      <c r="Q25" s="940">
        <f>SUM(E25:P25)</f>
        <v>-6054</v>
      </c>
    </row>
    <row r="26" spans="1:17" ht="11.25">
      <c r="A26" s="1539"/>
      <c r="B26" s="1553"/>
      <c r="C26" s="1545"/>
      <c r="D26" s="937" t="s">
        <v>600</v>
      </c>
      <c r="E26" s="979">
        <v>-507</v>
      </c>
      <c r="F26" s="933">
        <v>-714</v>
      </c>
      <c r="G26" s="933">
        <v>-3117</v>
      </c>
      <c r="H26" s="933">
        <v>-1151</v>
      </c>
      <c r="I26" s="933"/>
      <c r="J26" s="933"/>
      <c r="K26" s="933"/>
      <c r="L26" s="939"/>
      <c r="M26" s="933"/>
      <c r="N26" s="933"/>
      <c r="O26" s="933"/>
      <c r="P26" s="935"/>
      <c r="Q26" s="940">
        <f>SUM(E26:P26)</f>
        <v>-5489</v>
      </c>
    </row>
    <row r="27" spans="1:17" ht="11.25">
      <c r="A27" s="1539"/>
      <c r="B27" s="1553"/>
      <c r="C27" s="1545"/>
      <c r="D27" s="943" t="s">
        <v>601</v>
      </c>
      <c r="E27" s="980">
        <f>SUM(E24:E26)</f>
        <v>-14535</v>
      </c>
      <c r="F27" s="945">
        <f aca="true" t="shared" si="5" ref="F27:O27">SUM(F24:F26)</f>
        <v>-14459</v>
      </c>
      <c r="G27" s="945">
        <f t="shared" si="5"/>
        <v>-7028</v>
      </c>
      <c r="H27" s="945">
        <f t="shared" si="5"/>
        <v>-1151</v>
      </c>
      <c r="I27" s="945">
        <f t="shared" si="5"/>
        <v>0</v>
      </c>
      <c r="J27" s="945">
        <f t="shared" si="5"/>
        <v>0</v>
      </c>
      <c r="K27" s="945">
        <f t="shared" si="5"/>
        <v>0</v>
      </c>
      <c r="L27" s="945">
        <f t="shared" si="5"/>
        <v>0</v>
      </c>
      <c r="M27" s="945">
        <f t="shared" si="5"/>
        <v>0</v>
      </c>
      <c r="N27" s="945">
        <f t="shared" si="5"/>
        <v>0</v>
      </c>
      <c r="O27" s="945">
        <f t="shared" si="5"/>
        <v>0</v>
      </c>
      <c r="P27" s="981">
        <f>SUM(P24:P26)</f>
        <v>0</v>
      </c>
      <c r="Q27" s="948">
        <f>SUM(Q24:Q26)</f>
        <v>-37173</v>
      </c>
    </row>
    <row r="28" spans="1:17" ht="11.25">
      <c r="A28" s="1539"/>
      <c r="B28" s="1553"/>
      <c r="C28" s="1545"/>
      <c r="D28" s="937" t="s">
        <v>602</v>
      </c>
      <c r="E28" s="979">
        <v>13176</v>
      </c>
      <c r="F28" s="933">
        <v>13042</v>
      </c>
      <c r="G28" s="933">
        <v>15056</v>
      </c>
      <c r="H28" s="933">
        <v>10800</v>
      </c>
      <c r="I28" s="933"/>
      <c r="J28" s="933"/>
      <c r="K28" s="933"/>
      <c r="L28" s="939"/>
      <c r="M28" s="933"/>
      <c r="N28" s="933"/>
      <c r="O28" s="933"/>
      <c r="P28" s="935"/>
      <c r="Q28" s="940">
        <f>SUM(E28:P28)</f>
        <v>52074</v>
      </c>
    </row>
    <row r="29" spans="1:17" ht="11.25">
      <c r="A29" s="1539"/>
      <c r="B29" s="1553"/>
      <c r="C29" s="1545"/>
      <c r="D29" s="937" t="s">
        <v>603</v>
      </c>
      <c r="E29" s="979">
        <v>8266</v>
      </c>
      <c r="F29" s="933">
        <v>7622</v>
      </c>
      <c r="G29" s="933">
        <v>0</v>
      </c>
      <c r="H29" s="933">
        <v>0</v>
      </c>
      <c r="I29" s="933"/>
      <c r="J29" s="933"/>
      <c r="K29" s="933"/>
      <c r="L29" s="939"/>
      <c r="M29" s="933"/>
      <c r="N29" s="933"/>
      <c r="O29" s="933"/>
      <c r="P29" s="935"/>
      <c r="Q29" s="940">
        <f>SUM(E29:P29)</f>
        <v>15888</v>
      </c>
    </row>
    <row r="30" spans="1:17" ht="11.25">
      <c r="A30" s="1539"/>
      <c r="B30" s="1553"/>
      <c r="C30" s="1545"/>
      <c r="D30" s="937" t="s">
        <v>604</v>
      </c>
      <c r="E30" s="979">
        <v>9329</v>
      </c>
      <c r="F30" s="933">
        <v>2009</v>
      </c>
      <c r="G30" s="933">
        <v>1702</v>
      </c>
      <c r="H30" s="933">
        <v>218</v>
      </c>
      <c r="I30" s="933"/>
      <c r="J30" s="933"/>
      <c r="K30" s="933"/>
      <c r="L30" s="939"/>
      <c r="M30" s="933"/>
      <c r="N30" s="933"/>
      <c r="O30" s="933"/>
      <c r="P30" s="935"/>
      <c r="Q30" s="940">
        <f>SUM(E30:P30)</f>
        <v>13258</v>
      </c>
    </row>
    <row r="31" spans="1:17" ht="11.25">
      <c r="A31" s="1539"/>
      <c r="B31" s="1553"/>
      <c r="C31" s="1546"/>
      <c r="D31" s="943" t="s">
        <v>605</v>
      </c>
      <c r="E31" s="980">
        <f>SUM(E28:E30)</f>
        <v>30771</v>
      </c>
      <c r="F31" s="945">
        <f aca="true" t="shared" si="6" ref="F31:O31">SUM(F28:F30)</f>
        <v>22673</v>
      </c>
      <c r="G31" s="945">
        <f t="shared" si="6"/>
        <v>16758</v>
      </c>
      <c r="H31" s="945">
        <f t="shared" si="6"/>
        <v>11018</v>
      </c>
      <c r="I31" s="945">
        <f t="shared" si="6"/>
        <v>0</v>
      </c>
      <c r="J31" s="945">
        <f t="shared" si="6"/>
        <v>0</v>
      </c>
      <c r="K31" s="945">
        <f t="shared" si="6"/>
        <v>0</v>
      </c>
      <c r="L31" s="945">
        <f t="shared" si="6"/>
        <v>0</v>
      </c>
      <c r="M31" s="945">
        <f t="shared" si="6"/>
        <v>0</v>
      </c>
      <c r="N31" s="945">
        <f t="shared" si="6"/>
        <v>0</v>
      </c>
      <c r="O31" s="945">
        <f t="shared" si="6"/>
        <v>0</v>
      </c>
      <c r="P31" s="981">
        <f>SUM(P28:P30)</f>
        <v>0</v>
      </c>
      <c r="Q31" s="948">
        <f>SUM(Q28:Q30)</f>
        <v>81220</v>
      </c>
    </row>
    <row r="32" spans="1:17" ht="11.25">
      <c r="A32" s="1539"/>
      <c r="B32" s="1553"/>
      <c r="C32" s="1547" t="s">
        <v>609</v>
      </c>
      <c r="D32" s="982" t="s">
        <v>618</v>
      </c>
      <c r="E32" s="983">
        <v>2416</v>
      </c>
      <c r="F32" s="958">
        <v>8682</v>
      </c>
      <c r="G32" s="984">
        <v>9506</v>
      </c>
      <c r="H32" s="958"/>
      <c r="I32" s="952"/>
      <c r="J32" s="952"/>
      <c r="K32" s="952"/>
      <c r="M32" s="952"/>
      <c r="N32" s="952"/>
      <c r="O32" s="952"/>
      <c r="P32" s="954"/>
      <c r="Q32" s="940">
        <f aca="true" t="shared" si="7" ref="Q32:Q53">SUM(E32:P32)</f>
        <v>20604</v>
      </c>
    </row>
    <row r="33" spans="1:17" ht="11.25">
      <c r="A33" s="1539"/>
      <c r="B33" s="1553"/>
      <c r="C33" s="1545"/>
      <c r="D33" s="950" t="s">
        <v>613</v>
      </c>
      <c r="E33" s="985"/>
      <c r="F33" s="958"/>
      <c r="G33" s="986"/>
      <c r="H33" s="958"/>
      <c r="I33" s="958"/>
      <c r="J33" s="987"/>
      <c r="K33" s="957"/>
      <c r="L33" s="957"/>
      <c r="M33" s="957"/>
      <c r="N33" s="987"/>
      <c r="O33" s="987"/>
      <c r="P33" s="988"/>
      <c r="Q33" s="940">
        <f t="shared" si="7"/>
        <v>0</v>
      </c>
    </row>
    <row r="34" spans="1:17" ht="11.25">
      <c r="A34" s="1539"/>
      <c r="B34" s="1553"/>
      <c r="C34" s="1545"/>
      <c r="D34" s="950" t="s">
        <v>887</v>
      </c>
      <c r="E34" s="985"/>
      <c r="F34" s="958"/>
      <c r="G34" s="958"/>
      <c r="H34" s="958"/>
      <c r="I34" s="957"/>
      <c r="J34" s="987"/>
      <c r="K34" s="957"/>
      <c r="L34" s="957"/>
      <c r="M34" s="957"/>
      <c r="N34" s="987"/>
      <c r="O34" s="987"/>
      <c r="P34" s="988"/>
      <c r="Q34" s="940">
        <f t="shared" si="7"/>
        <v>0</v>
      </c>
    </row>
    <row r="35" spans="1:17" ht="11.25">
      <c r="A35" s="1539"/>
      <c r="B35" s="1553"/>
      <c r="C35" s="1545"/>
      <c r="D35" s="950" t="s">
        <v>686</v>
      </c>
      <c r="E35" s="985">
        <v>-244</v>
      </c>
      <c r="F35" s="986">
        <v>-350</v>
      </c>
      <c r="G35" s="986">
        <v>-64</v>
      </c>
      <c r="H35" s="986"/>
      <c r="I35" s="989"/>
      <c r="J35" s="987"/>
      <c r="K35" s="986"/>
      <c r="M35" s="989"/>
      <c r="N35" s="987"/>
      <c r="O35" s="987"/>
      <c r="P35" s="988"/>
      <c r="Q35" s="940">
        <f t="shared" si="7"/>
        <v>-658</v>
      </c>
    </row>
    <row r="36" spans="1:17" ht="11.25">
      <c r="A36" s="1539"/>
      <c r="B36" s="1553"/>
      <c r="C36" s="1545"/>
      <c r="D36" s="950" t="s">
        <v>743</v>
      </c>
      <c r="E36" s="985"/>
      <c r="F36" s="986"/>
      <c r="G36" s="986"/>
      <c r="H36" s="986"/>
      <c r="I36" s="989"/>
      <c r="J36" s="987"/>
      <c r="K36" s="989"/>
      <c r="L36" s="957"/>
      <c r="M36" s="989"/>
      <c r="N36" s="987"/>
      <c r="O36" s="987"/>
      <c r="P36" s="988"/>
      <c r="Q36" s="940">
        <f t="shared" si="7"/>
        <v>0</v>
      </c>
    </row>
    <row r="37" spans="1:17" ht="11.25">
      <c r="A37" s="1539"/>
      <c r="B37" s="1553"/>
      <c r="C37" s="1545"/>
      <c r="D37" s="950" t="s">
        <v>628</v>
      </c>
      <c r="E37" s="985"/>
      <c r="F37" s="986">
        <v>-150</v>
      </c>
      <c r="G37" s="986"/>
      <c r="H37" s="986"/>
      <c r="I37" s="989"/>
      <c r="J37" s="987"/>
      <c r="K37" s="989"/>
      <c r="L37" s="957"/>
      <c r="M37" s="989"/>
      <c r="N37" s="987"/>
      <c r="O37" s="987"/>
      <c r="P37" s="988"/>
      <c r="Q37" s="940">
        <f t="shared" si="7"/>
        <v>-150</v>
      </c>
    </row>
    <row r="38" spans="1:17" ht="11.25">
      <c r="A38" s="1539"/>
      <c r="B38" s="1553"/>
      <c r="C38" s="1545"/>
      <c r="D38" s="950" t="s">
        <v>615</v>
      </c>
      <c r="E38" s="985">
        <v>157</v>
      </c>
      <c r="F38" s="986">
        <v>389</v>
      </c>
      <c r="G38" s="986">
        <v>90</v>
      </c>
      <c r="H38" s="986">
        <v>506</v>
      </c>
      <c r="I38" s="987"/>
      <c r="J38" s="987"/>
      <c r="K38" s="987"/>
      <c r="L38" s="939"/>
      <c r="M38" s="987"/>
      <c r="N38" s="987"/>
      <c r="O38" s="987"/>
      <c r="P38" s="988"/>
      <c r="Q38" s="940">
        <f t="shared" si="7"/>
        <v>1142</v>
      </c>
    </row>
    <row r="39" spans="1:17" ht="11.25">
      <c r="A39" s="1539"/>
      <c r="B39" s="1553"/>
      <c r="C39" s="1545"/>
      <c r="D39" s="950" t="s">
        <v>625</v>
      </c>
      <c r="E39" s="985"/>
      <c r="F39" s="986">
        <v>-100</v>
      </c>
      <c r="G39" s="986">
        <v>-39</v>
      </c>
      <c r="H39" s="986"/>
      <c r="I39" s="987"/>
      <c r="J39" s="987"/>
      <c r="K39" s="987"/>
      <c r="L39" s="990"/>
      <c r="M39" s="987"/>
      <c r="N39" s="987"/>
      <c r="O39" s="987"/>
      <c r="P39" s="988"/>
      <c r="Q39" s="940">
        <f t="shared" si="7"/>
        <v>-139</v>
      </c>
    </row>
    <row r="40" spans="1:17" ht="11.25">
      <c r="A40" s="1539"/>
      <c r="B40" s="1553"/>
      <c r="C40" s="1545"/>
      <c r="D40" s="950" t="s">
        <v>616</v>
      </c>
      <c r="E40" s="991">
        <v>552</v>
      </c>
      <c r="F40" s="986">
        <v>142</v>
      </c>
      <c r="G40" s="986">
        <v>40</v>
      </c>
      <c r="H40" s="958">
        <v>355</v>
      </c>
      <c r="I40" s="958"/>
      <c r="J40" s="987"/>
      <c r="K40" s="987"/>
      <c r="M40" s="957"/>
      <c r="N40" s="987"/>
      <c r="O40" s="987"/>
      <c r="P40" s="988"/>
      <c r="Q40" s="940">
        <f t="shared" si="7"/>
        <v>1089</v>
      </c>
    </row>
    <row r="41" spans="1:17" ht="11.25">
      <c r="A41" s="1539"/>
      <c r="B41" s="1553"/>
      <c r="C41" s="1545"/>
      <c r="D41" s="950" t="s">
        <v>747</v>
      </c>
      <c r="E41" s="991"/>
      <c r="F41" s="958"/>
      <c r="G41" s="986"/>
      <c r="H41" s="958"/>
      <c r="I41" s="957"/>
      <c r="J41" s="987"/>
      <c r="K41" s="957"/>
      <c r="L41" s="957"/>
      <c r="M41" s="957"/>
      <c r="N41" s="987"/>
      <c r="O41" s="987"/>
      <c r="P41" s="988"/>
      <c r="Q41" s="940">
        <f t="shared" si="7"/>
        <v>0</v>
      </c>
    </row>
    <row r="42" spans="1:17" ht="11.25">
      <c r="A42" s="1539"/>
      <c r="B42" s="1553"/>
      <c r="C42" s="1545"/>
      <c r="D42" s="950" t="s">
        <v>621</v>
      </c>
      <c r="E42" s="991"/>
      <c r="F42" s="958"/>
      <c r="G42" s="958">
        <v>5304</v>
      </c>
      <c r="H42" s="986"/>
      <c r="I42" s="987"/>
      <c r="J42" s="987"/>
      <c r="K42" s="987"/>
      <c r="L42" s="987"/>
      <c r="M42" s="987"/>
      <c r="N42" s="987"/>
      <c r="O42" s="987"/>
      <c r="P42" s="988"/>
      <c r="Q42" s="940">
        <f t="shared" si="7"/>
        <v>5304</v>
      </c>
    </row>
    <row r="43" spans="1:17" ht="11.25">
      <c r="A43" s="1539"/>
      <c r="B43" s="1553"/>
      <c r="C43" s="1545"/>
      <c r="D43" s="950" t="s">
        <v>745</v>
      </c>
      <c r="E43" s="991">
        <v>-7</v>
      </c>
      <c r="F43" s="958"/>
      <c r="G43" s="958"/>
      <c r="H43" s="958"/>
      <c r="I43" s="957"/>
      <c r="J43" s="987"/>
      <c r="K43" s="957"/>
      <c r="L43" s="957"/>
      <c r="M43" s="957"/>
      <c r="N43" s="987"/>
      <c r="O43" s="987"/>
      <c r="P43" s="988"/>
      <c r="Q43" s="940">
        <f t="shared" si="7"/>
        <v>-7</v>
      </c>
    </row>
    <row r="44" spans="1:17" ht="11.25">
      <c r="A44" s="1539"/>
      <c r="B44" s="1553"/>
      <c r="C44" s="1545"/>
      <c r="D44" s="950" t="s">
        <v>688</v>
      </c>
      <c r="E44" s="991">
        <v>1115</v>
      </c>
      <c r="F44" s="958"/>
      <c r="G44" s="958"/>
      <c r="H44" s="986"/>
      <c r="I44" s="987"/>
      <c r="J44" s="987"/>
      <c r="K44" s="987"/>
      <c r="L44" s="987"/>
      <c r="M44" s="987"/>
      <c r="N44" s="987"/>
      <c r="O44" s="987"/>
      <c r="P44" s="988"/>
      <c r="Q44" s="940">
        <f t="shared" si="7"/>
        <v>1115</v>
      </c>
    </row>
    <row r="45" spans="1:17" ht="11.25">
      <c r="A45" s="1539"/>
      <c r="B45" s="1553"/>
      <c r="C45" s="1545"/>
      <c r="D45" s="950" t="s">
        <v>997</v>
      </c>
      <c r="E45" s="991">
        <v>800</v>
      </c>
      <c r="F45" s="958"/>
      <c r="G45" s="958"/>
      <c r="H45" s="986"/>
      <c r="I45" s="987"/>
      <c r="J45" s="987"/>
      <c r="K45" s="987"/>
      <c r="L45" s="987"/>
      <c r="M45" s="987"/>
      <c r="N45" s="987"/>
      <c r="O45" s="987"/>
      <c r="P45" s="988"/>
      <c r="Q45" s="940">
        <f t="shared" si="7"/>
        <v>800</v>
      </c>
    </row>
    <row r="46" spans="1:17" ht="11.25">
      <c r="A46" s="1539"/>
      <c r="B46" s="1553"/>
      <c r="C46" s="1545"/>
      <c r="D46" s="950" t="s">
        <v>614</v>
      </c>
      <c r="E46" s="991"/>
      <c r="F46" s="958"/>
      <c r="G46" s="958"/>
      <c r="H46" s="986"/>
      <c r="I46" s="987"/>
      <c r="J46" s="987"/>
      <c r="K46" s="987"/>
      <c r="L46" s="987"/>
      <c r="M46" s="987"/>
      <c r="N46" s="987"/>
      <c r="O46" s="987"/>
      <c r="P46" s="988"/>
      <c r="Q46" s="940">
        <f>SUM(E46:P46)</f>
        <v>0</v>
      </c>
    </row>
    <row r="47" spans="1:17" ht="11.25">
      <c r="A47" s="1539"/>
      <c r="B47" s="1553"/>
      <c r="C47" s="1545"/>
      <c r="D47" s="950" t="s">
        <v>746</v>
      </c>
      <c r="E47" s="991"/>
      <c r="F47" s="958"/>
      <c r="G47" s="958"/>
      <c r="H47" s="958"/>
      <c r="I47" s="957"/>
      <c r="J47" s="987"/>
      <c r="K47" s="958"/>
      <c r="L47" s="987"/>
      <c r="M47" s="987"/>
      <c r="N47" s="987"/>
      <c r="O47" s="987"/>
      <c r="P47" s="988"/>
      <c r="Q47" s="940">
        <f>SUM(E47:P47)</f>
        <v>0</v>
      </c>
    </row>
    <row r="48" spans="1:17" ht="11.25">
      <c r="A48" s="1539"/>
      <c r="B48" s="1553"/>
      <c r="C48" s="1545"/>
      <c r="D48" s="950" t="s">
        <v>808</v>
      </c>
      <c r="E48" s="991">
        <v>-28587</v>
      </c>
      <c r="F48" s="958">
        <v>-34397</v>
      </c>
      <c r="G48" s="958">
        <v>-28370</v>
      </c>
      <c r="H48" s="958">
        <v>-17768</v>
      </c>
      <c r="I48" s="957"/>
      <c r="J48" s="987"/>
      <c r="K48" s="958"/>
      <c r="L48" s="939"/>
      <c r="M48" s="987"/>
      <c r="N48" s="987"/>
      <c r="O48" s="987"/>
      <c r="P48" s="988"/>
      <c r="Q48" s="940">
        <f>SUM(E48:P48)</f>
        <v>-109122</v>
      </c>
    </row>
    <row r="49" spans="1:17" ht="11.25">
      <c r="A49" s="1539"/>
      <c r="B49" s="1553"/>
      <c r="C49" s="1545"/>
      <c r="D49" s="950" t="s">
        <v>809</v>
      </c>
      <c r="E49" s="991"/>
      <c r="F49" s="958">
        <v>14</v>
      </c>
      <c r="G49" s="958"/>
      <c r="H49" s="958"/>
      <c r="I49" s="957"/>
      <c r="J49" s="987"/>
      <c r="K49" s="958"/>
      <c r="L49" s="987"/>
      <c r="M49" s="987"/>
      <c r="N49" s="987"/>
      <c r="O49" s="987"/>
      <c r="P49" s="988"/>
      <c r="Q49" s="940">
        <f>SUM(E49:P49)</f>
        <v>14</v>
      </c>
    </row>
    <row r="50" spans="1:17" ht="11.25">
      <c r="A50" s="1539"/>
      <c r="B50" s="1553"/>
      <c r="C50" s="1545"/>
      <c r="D50" s="950" t="s">
        <v>810</v>
      </c>
      <c r="E50" s="991">
        <v>4525</v>
      </c>
      <c r="F50" s="958">
        <v>5040</v>
      </c>
      <c r="G50" s="958"/>
      <c r="H50" s="958"/>
      <c r="I50" s="958"/>
      <c r="J50" s="987"/>
      <c r="K50" s="957"/>
      <c r="L50" s="987"/>
      <c r="M50" s="987"/>
      <c r="N50" s="987"/>
      <c r="O50" s="987"/>
      <c r="P50" s="988"/>
      <c r="Q50" s="940">
        <f>SUM(E50:P50)</f>
        <v>9565</v>
      </c>
    </row>
    <row r="51" spans="1:17" ht="11.25">
      <c r="A51" s="1539"/>
      <c r="B51" s="1553"/>
      <c r="C51" s="1545"/>
      <c r="D51" s="950" t="s">
        <v>610</v>
      </c>
      <c r="E51" s="991">
        <v>3037</v>
      </c>
      <c r="F51" s="958">
        <v>12516</v>
      </c>
      <c r="G51" s="958">
        <v>3803</v>
      </c>
      <c r="H51" s="958">
        <v>7040</v>
      </c>
      <c r="I51" s="958"/>
      <c r="J51" s="987"/>
      <c r="K51" s="957"/>
      <c r="L51" s="987"/>
      <c r="M51" s="987"/>
      <c r="N51" s="987"/>
      <c r="O51" s="987"/>
      <c r="P51" s="988"/>
      <c r="Q51" s="940">
        <f t="shared" si="7"/>
        <v>26396</v>
      </c>
    </row>
    <row r="52" spans="1:17" ht="11.25">
      <c r="A52" s="1539"/>
      <c r="B52" s="1553"/>
      <c r="C52" s="1545"/>
      <c r="D52" s="950" t="s">
        <v>624</v>
      </c>
      <c r="E52" s="991"/>
      <c r="F52" s="958"/>
      <c r="G52" s="958"/>
      <c r="H52" s="958"/>
      <c r="I52" s="958"/>
      <c r="J52" s="987"/>
      <c r="K52" s="987"/>
      <c r="L52" s="987"/>
      <c r="M52" s="987"/>
      <c r="N52" s="987"/>
      <c r="O52" s="987"/>
      <c r="P52" s="987"/>
      <c r="Q52" s="940">
        <f>SUM(E52:P52)</f>
        <v>0</v>
      </c>
    </row>
    <row r="53" spans="1:17" ht="11.25">
      <c r="A53" s="1539"/>
      <c r="B53" s="1553"/>
      <c r="C53" s="1545"/>
      <c r="D53" s="950" t="s">
        <v>611</v>
      </c>
      <c r="E53" s="991"/>
      <c r="F53" s="958"/>
      <c r="G53" s="958"/>
      <c r="H53" s="958"/>
      <c r="I53" s="957"/>
      <c r="J53" s="987"/>
      <c r="K53" s="957"/>
      <c r="L53" s="989"/>
      <c r="M53" s="987"/>
      <c r="N53" s="987"/>
      <c r="O53" s="987"/>
      <c r="P53" s="988"/>
      <c r="Q53" s="940">
        <f t="shared" si="7"/>
        <v>0</v>
      </c>
    </row>
    <row r="54" spans="1:17" ht="12" thickBot="1">
      <c r="A54" s="1540"/>
      <c r="B54" s="1554"/>
      <c r="C54" s="1548"/>
      <c r="D54" s="960" t="s">
        <v>612</v>
      </c>
      <c r="E54" s="962">
        <f aca="true" t="shared" si="8" ref="E54:K54">SUM(E32:E53)</f>
        <v>-16236</v>
      </c>
      <c r="F54" s="962">
        <f t="shared" si="8"/>
        <v>-8214</v>
      </c>
      <c r="G54" s="962">
        <f t="shared" si="8"/>
        <v>-9730</v>
      </c>
      <c r="H54" s="962">
        <f t="shared" si="8"/>
        <v>-9867</v>
      </c>
      <c r="I54" s="962">
        <f t="shared" si="8"/>
        <v>0</v>
      </c>
      <c r="J54" s="962">
        <f t="shared" si="8"/>
        <v>0</v>
      </c>
      <c r="K54" s="962">
        <f t="shared" si="8"/>
        <v>0</v>
      </c>
      <c r="L54" s="962">
        <f>SUM(L32:L53)</f>
        <v>0</v>
      </c>
      <c r="M54" s="962">
        <f>SUM(M32:M53)</f>
        <v>0</v>
      </c>
      <c r="N54" s="962">
        <f>SUM(N32:N53)</f>
        <v>0</v>
      </c>
      <c r="O54" s="962">
        <f>SUM(O32:O53)</f>
        <v>0</v>
      </c>
      <c r="P54" s="962">
        <f>SUM(P32:P53)</f>
        <v>0</v>
      </c>
      <c r="Q54" s="964">
        <f>SUM(Q32:Q53)</f>
        <v>-44047</v>
      </c>
    </row>
    <row r="55" spans="1:17" ht="12" thickBot="1">
      <c r="A55" s="965"/>
      <c r="B55" s="1073"/>
      <c r="C55" s="966"/>
      <c r="D55" s="967"/>
      <c r="E55" s="968"/>
      <c r="F55" s="969"/>
      <c r="G55" s="969"/>
      <c r="H55" s="969"/>
      <c r="I55" s="969"/>
      <c r="J55" s="969"/>
      <c r="K55" s="969"/>
      <c r="L55" s="969"/>
      <c r="M55" s="969"/>
      <c r="N55" s="969"/>
      <c r="O55" s="969"/>
      <c r="P55" s="970"/>
      <c r="Q55" s="973"/>
    </row>
    <row r="56" spans="1:17" ht="11.25">
      <c r="A56" s="1538">
        <v>3</v>
      </c>
      <c r="B56" s="1549" t="s">
        <v>811</v>
      </c>
      <c r="C56" s="1544" t="s">
        <v>597</v>
      </c>
      <c r="D56" s="931" t="s">
        <v>598</v>
      </c>
      <c r="E56" s="974">
        <v>0</v>
      </c>
      <c r="F56" s="975">
        <v>0</v>
      </c>
      <c r="G56" s="975">
        <v>0</v>
      </c>
      <c r="H56" s="975">
        <v>0</v>
      </c>
      <c r="I56" s="975"/>
      <c r="J56" s="975"/>
      <c r="K56" s="975"/>
      <c r="L56" s="975"/>
      <c r="M56" s="975"/>
      <c r="N56" s="975"/>
      <c r="O56" s="975"/>
      <c r="P56" s="977"/>
      <c r="Q56" s="978">
        <f>SUM(E56:P56)</f>
        <v>0</v>
      </c>
    </row>
    <row r="57" spans="1:17" ht="11.25">
      <c r="A57" s="1539"/>
      <c r="B57" s="1550"/>
      <c r="C57" s="1545"/>
      <c r="D57" s="937" t="s">
        <v>599</v>
      </c>
      <c r="E57" s="979">
        <v>0</v>
      </c>
      <c r="F57" s="933">
        <v>0</v>
      </c>
      <c r="G57" s="933">
        <v>-14351</v>
      </c>
      <c r="H57" s="933">
        <v>-7451</v>
      </c>
      <c r="I57" s="933"/>
      <c r="J57" s="933"/>
      <c r="K57" s="933"/>
      <c r="L57" s="939"/>
      <c r="M57" s="933"/>
      <c r="N57" s="933"/>
      <c r="O57" s="933"/>
      <c r="P57" s="935"/>
      <c r="Q57" s="940">
        <f>SUM(E57:P57)</f>
        <v>-21802</v>
      </c>
    </row>
    <row r="58" spans="1:17" ht="11.25">
      <c r="A58" s="1539"/>
      <c r="B58" s="1550"/>
      <c r="C58" s="1545"/>
      <c r="D58" s="937" t="s">
        <v>600</v>
      </c>
      <c r="E58" s="979">
        <v>0</v>
      </c>
      <c r="F58" s="933">
        <v>0</v>
      </c>
      <c r="G58" s="933">
        <v>0</v>
      </c>
      <c r="H58" s="933">
        <v>0</v>
      </c>
      <c r="I58" s="933"/>
      <c r="J58" s="933"/>
      <c r="K58" s="933"/>
      <c r="L58" s="933"/>
      <c r="M58" s="933"/>
      <c r="N58" s="933"/>
      <c r="O58" s="933"/>
      <c r="P58" s="935"/>
      <c r="Q58" s="940">
        <f>SUM(E58:P58)</f>
        <v>0</v>
      </c>
    </row>
    <row r="59" spans="1:17" ht="11.25">
      <c r="A59" s="1539"/>
      <c r="B59" s="1550"/>
      <c r="C59" s="1545"/>
      <c r="D59" s="943" t="s">
        <v>601</v>
      </c>
      <c r="E59" s="980">
        <f>SUM(E56:E58)</f>
        <v>0</v>
      </c>
      <c r="F59" s="945">
        <v>0</v>
      </c>
      <c r="G59" s="945">
        <f aca="true" t="shared" si="9" ref="G59:O59">SUM(G56:G58)</f>
        <v>-14351</v>
      </c>
      <c r="H59" s="945">
        <f t="shared" si="9"/>
        <v>-7451</v>
      </c>
      <c r="I59" s="945">
        <f t="shared" si="9"/>
        <v>0</v>
      </c>
      <c r="J59" s="945">
        <f>SUM(J56:J58)</f>
        <v>0</v>
      </c>
      <c r="K59" s="945">
        <f t="shared" si="9"/>
        <v>0</v>
      </c>
      <c r="L59" s="945">
        <f t="shared" si="9"/>
        <v>0</v>
      </c>
      <c r="M59" s="945">
        <f t="shared" si="9"/>
        <v>0</v>
      </c>
      <c r="N59" s="945">
        <f t="shared" si="9"/>
        <v>0</v>
      </c>
      <c r="O59" s="945">
        <f t="shared" si="9"/>
        <v>0</v>
      </c>
      <c r="P59" s="981">
        <f>SUM(P56:P58)</f>
        <v>0</v>
      </c>
      <c r="Q59" s="948">
        <f>SUM(Q56:Q58)</f>
        <v>-21802</v>
      </c>
    </row>
    <row r="60" spans="1:17" ht="11.25">
      <c r="A60" s="1539"/>
      <c r="B60" s="1550"/>
      <c r="C60" s="1545"/>
      <c r="D60" s="937" t="s">
        <v>602</v>
      </c>
      <c r="E60" s="979">
        <v>0</v>
      </c>
      <c r="F60" s="933">
        <v>0</v>
      </c>
      <c r="G60" s="933">
        <v>0</v>
      </c>
      <c r="H60" s="933">
        <v>0</v>
      </c>
      <c r="I60" s="933"/>
      <c r="J60" s="933"/>
      <c r="K60" s="933"/>
      <c r="L60" s="933"/>
      <c r="M60" s="933"/>
      <c r="N60" s="933"/>
      <c r="O60" s="933"/>
      <c r="P60" s="935"/>
      <c r="Q60" s="940">
        <f>SUM(E60:P60)</f>
        <v>0</v>
      </c>
    </row>
    <row r="61" spans="1:17" ht="11.25">
      <c r="A61" s="1539"/>
      <c r="B61" s="1550"/>
      <c r="C61" s="1545"/>
      <c r="D61" s="937" t="s">
        <v>603</v>
      </c>
      <c r="E61" s="979">
        <v>0</v>
      </c>
      <c r="F61" s="933">
        <v>0</v>
      </c>
      <c r="G61" s="933">
        <v>0</v>
      </c>
      <c r="H61" s="933">
        <v>685</v>
      </c>
      <c r="I61" s="933"/>
      <c r="J61" s="933"/>
      <c r="K61" s="933"/>
      <c r="L61" s="933"/>
      <c r="M61" s="933"/>
      <c r="N61" s="933"/>
      <c r="O61" s="933"/>
      <c r="P61" s="935"/>
      <c r="Q61" s="940">
        <f>SUM(E61:P61)</f>
        <v>685</v>
      </c>
    </row>
    <row r="62" spans="1:17" ht="11.25">
      <c r="A62" s="1539"/>
      <c r="B62" s="1550"/>
      <c r="C62" s="1545"/>
      <c r="D62" s="937" t="s">
        <v>604</v>
      </c>
      <c r="E62" s="979">
        <v>0</v>
      </c>
      <c r="F62" s="933">
        <v>4078</v>
      </c>
      <c r="G62" s="933">
        <v>100</v>
      </c>
      <c r="H62" s="933">
        <v>0</v>
      </c>
      <c r="I62" s="933"/>
      <c r="J62" s="933"/>
      <c r="K62" s="933"/>
      <c r="L62" s="933"/>
      <c r="M62" s="933"/>
      <c r="N62" s="933"/>
      <c r="O62" s="933"/>
      <c r="P62" s="935"/>
      <c r="Q62" s="940">
        <f>SUM(E62:P62)</f>
        <v>4178</v>
      </c>
    </row>
    <row r="63" spans="1:17" ht="11.25">
      <c r="A63" s="1539"/>
      <c r="B63" s="1550"/>
      <c r="C63" s="1545"/>
      <c r="D63" s="943" t="s">
        <v>605</v>
      </c>
      <c r="E63" s="980">
        <f>SUM(E60:E62)</f>
        <v>0</v>
      </c>
      <c r="F63" s="945">
        <f aca="true" t="shared" si="10" ref="F63:O63">SUM(F60:F62)</f>
        <v>4078</v>
      </c>
      <c r="G63" s="945">
        <f t="shared" si="10"/>
        <v>100</v>
      </c>
      <c r="H63" s="945">
        <f t="shared" si="10"/>
        <v>685</v>
      </c>
      <c r="I63" s="945">
        <f t="shared" si="10"/>
        <v>0</v>
      </c>
      <c r="J63" s="945">
        <f t="shared" si="10"/>
        <v>0</v>
      </c>
      <c r="K63" s="945">
        <f t="shared" si="10"/>
        <v>0</v>
      </c>
      <c r="L63" s="945">
        <f t="shared" si="10"/>
        <v>0</v>
      </c>
      <c r="M63" s="945">
        <f t="shared" si="10"/>
        <v>0</v>
      </c>
      <c r="N63" s="945">
        <f t="shared" si="10"/>
        <v>0</v>
      </c>
      <c r="O63" s="945">
        <f t="shared" si="10"/>
        <v>0</v>
      </c>
      <c r="P63" s="981">
        <f>SUM(P60:P62)</f>
        <v>0</v>
      </c>
      <c r="Q63" s="948">
        <f>SUM(Q60:Q62)</f>
        <v>4863</v>
      </c>
    </row>
    <row r="64" spans="1:17" ht="11.25">
      <c r="A64" s="1539"/>
      <c r="B64" s="1550"/>
      <c r="C64" s="1547" t="s">
        <v>606</v>
      </c>
      <c r="D64" s="950" t="s">
        <v>685</v>
      </c>
      <c r="E64" s="992">
        <v>28587</v>
      </c>
      <c r="F64" s="952">
        <v>38461</v>
      </c>
      <c r="G64" s="952">
        <v>14119</v>
      </c>
      <c r="H64" s="952">
        <v>11002</v>
      </c>
      <c r="I64" s="952"/>
      <c r="J64" s="952"/>
      <c r="K64" s="952"/>
      <c r="L64" s="952"/>
      <c r="M64" s="952"/>
      <c r="N64" s="952"/>
      <c r="O64" s="952"/>
      <c r="P64" s="954"/>
      <c r="Q64" s="940">
        <f>SUM(E64:P64)</f>
        <v>92169</v>
      </c>
    </row>
    <row r="65" spans="1:17" ht="11.25">
      <c r="A65" s="1539"/>
      <c r="B65" s="1550"/>
      <c r="C65" s="1545"/>
      <c r="D65" s="943" t="s">
        <v>608</v>
      </c>
      <c r="E65" s="993">
        <f aca="true" t="shared" si="11" ref="E65:P65">SUM(E64)</f>
        <v>28587</v>
      </c>
      <c r="F65" s="946">
        <f t="shared" si="11"/>
        <v>38461</v>
      </c>
      <c r="G65" s="946">
        <f t="shared" si="11"/>
        <v>14119</v>
      </c>
      <c r="H65" s="946">
        <f t="shared" si="11"/>
        <v>11002</v>
      </c>
      <c r="I65" s="946">
        <f t="shared" si="11"/>
        <v>0</v>
      </c>
      <c r="J65" s="946">
        <f t="shared" si="11"/>
        <v>0</v>
      </c>
      <c r="K65" s="946">
        <f t="shared" si="11"/>
        <v>0</v>
      </c>
      <c r="L65" s="946">
        <f t="shared" si="11"/>
        <v>0</v>
      </c>
      <c r="M65" s="946">
        <f t="shared" si="11"/>
        <v>0</v>
      </c>
      <c r="N65" s="946">
        <f t="shared" si="11"/>
        <v>0</v>
      </c>
      <c r="O65" s="946">
        <f t="shared" si="11"/>
        <v>0</v>
      </c>
      <c r="P65" s="994">
        <f t="shared" si="11"/>
        <v>0</v>
      </c>
      <c r="Q65" s="955">
        <f>SUM(Q64:Q64)</f>
        <v>92169</v>
      </c>
    </row>
    <row r="66" spans="1:17" ht="11.25">
      <c r="A66" s="1539"/>
      <c r="B66" s="1550"/>
      <c r="C66" s="1547" t="s">
        <v>609</v>
      </c>
      <c r="D66" s="950" t="s">
        <v>804</v>
      </c>
      <c r="E66" s="995"/>
      <c r="F66" s="958">
        <v>-14</v>
      </c>
      <c r="G66" s="958"/>
      <c r="H66" s="958"/>
      <c r="I66" s="958"/>
      <c r="J66" s="958"/>
      <c r="K66" s="958"/>
      <c r="L66" s="958"/>
      <c r="M66" s="958"/>
      <c r="N66" s="958"/>
      <c r="O66" s="958"/>
      <c r="P66" s="958"/>
      <c r="Q66" s="940">
        <f>SUM(E66:P66)</f>
        <v>-14</v>
      </c>
    </row>
    <row r="67" spans="1:17" ht="11.25">
      <c r="A67" s="1539"/>
      <c r="B67" s="1550"/>
      <c r="C67" s="1545"/>
      <c r="D67" s="950" t="s">
        <v>805</v>
      </c>
      <c r="E67" s="995">
        <v>28587</v>
      </c>
      <c r="F67" s="958">
        <v>34397</v>
      </c>
      <c r="G67" s="958">
        <v>28370</v>
      </c>
      <c r="H67" s="958">
        <v>17768</v>
      </c>
      <c r="I67" s="957"/>
      <c r="J67" s="958"/>
      <c r="K67" s="958"/>
      <c r="M67" s="958"/>
      <c r="N67" s="958"/>
      <c r="O67" s="958"/>
      <c r="P67" s="958"/>
      <c r="Q67" s="940">
        <f>SUM(E67:P67)</f>
        <v>109122</v>
      </c>
    </row>
    <row r="68" spans="1:17" ht="12" thickBot="1">
      <c r="A68" s="1540"/>
      <c r="B68" s="1551"/>
      <c r="C68" s="1548"/>
      <c r="D68" s="960" t="s">
        <v>612</v>
      </c>
      <c r="E68" s="996">
        <f>SUM(E66:E67)</f>
        <v>28587</v>
      </c>
      <c r="F68" s="962">
        <f aca="true" t="shared" si="12" ref="F68:Q68">SUM(F66:F67)</f>
        <v>34383</v>
      </c>
      <c r="G68" s="997">
        <f t="shared" si="12"/>
        <v>28370</v>
      </c>
      <c r="H68" s="997">
        <f t="shared" si="12"/>
        <v>17768</v>
      </c>
      <c r="I68" s="997">
        <f t="shared" si="12"/>
        <v>0</v>
      </c>
      <c r="J68" s="998">
        <f t="shared" si="12"/>
        <v>0</v>
      </c>
      <c r="K68" s="962">
        <f t="shared" si="12"/>
        <v>0</v>
      </c>
      <c r="L68" s="962">
        <f t="shared" si="12"/>
        <v>0</v>
      </c>
      <c r="M68" s="997">
        <f t="shared" si="12"/>
        <v>0</v>
      </c>
      <c r="N68" s="997">
        <f t="shared" si="12"/>
        <v>0</v>
      </c>
      <c r="O68" s="997">
        <f t="shared" si="12"/>
        <v>0</v>
      </c>
      <c r="P68" s="963">
        <f t="shared" si="12"/>
        <v>0</v>
      </c>
      <c r="Q68" s="964">
        <f t="shared" si="12"/>
        <v>109108</v>
      </c>
    </row>
    <row r="69" spans="1:17" ht="12" thickBot="1">
      <c r="A69" s="965"/>
      <c r="B69" s="1073"/>
      <c r="C69" s="966"/>
      <c r="D69" s="967"/>
      <c r="E69" s="968"/>
      <c r="F69" s="969"/>
      <c r="G69" s="969"/>
      <c r="H69" s="969"/>
      <c r="I69" s="969"/>
      <c r="J69" s="969"/>
      <c r="K69" s="970"/>
      <c r="L69" s="971"/>
      <c r="M69" s="971"/>
      <c r="N69" s="972"/>
      <c r="O69" s="969"/>
      <c r="P69" s="970"/>
      <c r="Q69" s="973"/>
    </row>
    <row r="70" spans="1:17" ht="11.25">
      <c r="A70" s="1538">
        <v>4</v>
      </c>
      <c r="B70" s="1549" t="s">
        <v>998</v>
      </c>
      <c r="C70" s="1544" t="s">
        <v>597</v>
      </c>
      <c r="D70" s="931" t="s">
        <v>598</v>
      </c>
      <c r="E70" s="974">
        <v>0</v>
      </c>
      <c r="F70" s="975">
        <v>0</v>
      </c>
      <c r="G70" s="975">
        <v>0</v>
      </c>
      <c r="H70" s="975">
        <v>0</v>
      </c>
      <c r="I70" s="975"/>
      <c r="J70" s="975"/>
      <c r="K70" s="975"/>
      <c r="L70" s="975"/>
      <c r="M70" s="975"/>
      <c r="N70" s="975"/>
      <c r="O70" s="975"/>
      <c r="P70" s="977"/>
      <c r="Q70" s="978">
        <f>SUM(E70:P70)</f>
        <v>0</v>
      </c>
    </row>
    <row r="71" spans="1:17" ht="11.25">
      <c r="A71" s="1539"/>
      <c r="B71" s="1550"/>
      <c r="C71" s="1545"/>
      <c r="D71" s="937" t="s">
        <v>599</v>
      </c>
      <c r="E71" s="979">
        <v>0</v>
      </c>
      <c r="F71" s="933">
        <v>0</v>
      </c>
      <c r="G71" s="933">
        <v>0</v>
      </c>
      <c r="H71" s="933">
        <v>0</v>
      </c>
      <c r="I71" s="933"/>
      <c r="J71" s="933"/>
      <c r="K71" s="933"/>
      <c r="L71" s="939"/>
      <c r="M71" s="933"/>
      <c r="N71" s="933"/>
      <c r="O71" s="933"/>
      <c r="P71" s="935"/>
      <c r="Q71" s="940">
        <f>SUM(E71:P71)</f>
        <v>0</v>
      </c>
    </row>
    <row r="72" spans="1:17" ht="11.25">
      <c r="A72" s="1539"/>
      <c r="B72" s="1550"/>
      <c r="C72" s="1545"/>
      <c r="D72" s="937" t="s">
        <v>600</v>
      </c>
      <c r="E72" s="979">
        <v>0</v>
      </c>
      <c r="F72" s="933">
        <v>0</v>
      </c>
      <c r="G72" s="933">
        <v>0</v>
      </c>
      <c r="H72" s="933">
        <v>0</v>
      </c>
      <c r="I72" s="933"/>
      <c r="J72" s="933"/>
      <c r="K72" s="933"/>
      <c r="L72" s="933"/>
      <c r="M72" s="933"/>
      <c r="N72" s="933"/>
      <c r="O72" s="933"/>
      <c r="P72" s="935"/>
      <c r="Q72" s="940">
        <f>SUM(E72:P72)</f>
        <v>0</v>
      </c>
    </row>
    <row r="73" spans="1:17" ht="11.25">
      <c r="A73" s="1539"/>
      <c r="B73" s="1550"/>
      <c r="C73" s="1545"/>
      <c r="D73" s="943" t="s">
        <v>601</v>
      </c>
      <c r="E73" s="980">
        <f>SUM(E70:E72)</f>
        <v>0</v>
      </c>
      <c r="F73" s="945">
        <f>SUM(F70:F72)</f>
        <v>0</v>
      </c>
      <c r="G73" s="945">
        <f>SUM(G70:G72)</f>
        <v>0</v>
      </c>
      <c r="H73" s="945">
        <f>SUM(H70:H72)</f>
        <v>0</v>
      </c>
      <c r="I73" s="945">
        <f>SUM(I70:I72)</f>
        <v>0</v>
      </c>
      <c r="J73" s="945">
        <f>SUM(J70:J72)</f>
        <v>0</v>
      </c>
      <c r="K73" s="945">
        <f>SUM(K70:K72)</f>
        <v>0</v>
      </c>
      <c r="L73" s="945">
        <f>SUM(L70:L72)</f>
        <v>0</v>
      </c>
      <c r="M73" s="945">
        <f>SUM(M70:M72)</f>
        <v>0</v>
      </c>
      <c r="N73" s="945">
        <f>SUM(N70:N72)</f>
        <v>0</v>
      </c>
      <c r="O73" s="945">
        <f>SUM(O70:O72)</f>
        <v>0</v>
      </c>
      <c r="P73" s="981">
        <f>SUM(P70:P72)</f>
        <v>0</v>
      </c>
      <c r="Q73" s="948">
        <f>SUM(Q70:Q72)</f>
        <v>0</v>
      </c>
    </row>
    <row r="74" spans="1:17" ht="11.25">
      <c r="A74" s="1539"/>
      <c r="B74" s="1550"/>
      <c r="C74" s="1545"/>
      <c r="D74" s="937" t="s">
        <v>602</v>
      </c>
      <c r="E74" s="979">
        <v>0</v>
      </c>
      <c r="F74" s="933">
        <v>0</v>
      </c>
      <c r="G74" s="933">
        <v>0</v>
      </c>
      <c r="H74" s="933">
        <v>0</v>
      </c>
      <c r="I74" s="933"/>
      <c r="J74" s="933"/>
      <c r="K74" s="933"/>
      <c r="L74" s="933"/>
      <c r="M74" s="933"/>
      <c r="N74" s="933"/>
      <c r="O74" s="933"/>
      <c r="P74" s="935"/>
      <c r="Q74" s="940">
        <f>SUM(E74:P74)</f>
        <v>0</v>
      </c>
    </row>
    <row r="75" spans="1:17" ht="11.25">
      <c r="A75" s="1539"/>
      <c r="B75" s="1550"/>
      <c r="C75" s="1545"/>
      <c r="D75" s="937" t="s">
        <v>603</v>
      </c>
      <c r="E75" s="979">
        <v>0</v>
      </c>
      <c r="F75" s="933">
        <v>0</v>
      </c>
      <c r="G75" s="933">
        <v>0</v>
      </c>
      <c r="H75" s="933">
        <v>0</v>
      </c>
      <c r="I75" s="933"/>
      <c r="J75" s="933"/>
      <c r="K75" s="933"/>
      <c r="L75" s="933"/>
      <c r="M75" s="933"/>
      <c r="N75" s="933"/>
      <c r="O75" s="933"/>
      <c r="P75" s="935"/>
      <c r="Q75" s="940">
        <f>SUM(E75:P75)</f>
        <v>0</v>
      </c>
    </row>
    <row r="76" spans="1:17" ht="11.25">
      <c r="A76" s="1539"/>
      <c r="B76" s="1550"/>
      <c r="C76" s="1545"/>
      <c r="D76" s="937" t="s">
        <v>604</v>
      </c>
      <c r="E76" s="979">
        <v>0</v>
      </c>
      <c r="F76" s="933">
        <v>0</v>
      </c>
      <c r="G76" s="933">
        <v>0</v>
      </c>
      <c r="H76" s="933">
        <v>0</v>
      </c>
      <c r="I76" s="933"/>
      <c r="J76" s="933"/>
      <c r="K76" s="933"/>
      <c r="L76" s="933"/>
      <c r="M76" s="933"/>
      <c r="N76" s="933"/>
      <c r="O76" s="933"/>
      <c r="P76" s="935"/>
      <c r="Q76" s="940">
        <f>SUM(E76:P76)</f>
        <v>0</v>
      </c>
    </row>
    <row r="77" spans="1:17" ht="11.25">
      <c r="A77" s="1539"/>
      <c r="B77" s="1550"/>
      <c r="C77" s="1545"/>
      <c r="D77" s="943" t="s">
        <v>605</v>
      </c>
      <c r="E77" s="980">
        <f>SUM(E74:E76)</f>
        <v>0</v>
      </c>
      <c r="F77" s="945">
        <f aca="true" t="shared" si="13" ref="F77:O77">SUM(F74:F76)</f>
        <v>0</v>
      </c>
      <c r="G77" s="945">
        <f t="shared" si="13"/>
        <v>0</v>
      </c>
      <c r="H77" s="945">
        <f t="shared" si="13"/>
        <v>0</v>
      </c>
      <c r="I77" s="945">
        <f t="shared" si="13"/>
        <v>0</v>
      </c>
      <c r="J77" s="945">
        <f t="shared" si="13"/>
        <v>0</v>
      </c>
      <c r="K77" s="945">
        <f t="shared" si="13"/>
        <v>0</v>
      </c>
      <c r="L77" s="945">
        <f t="shared" si="13"/>
        <v>0</v>
      </c>
      <c r="M77" s="945">
        <f t="shared" si="13"/>
        <v>0</v>
      </c>
      <c r="N77" s="945">
        <f t="shared" si="13"/>
        <v>0</v>
      </c>
      <c r="O77" s="945">
        <f t="shared" si="13"/>
        <v>0</v>
      </c>
      <c r="P77" s="981">
        <f>SUM(P74:P76)</f>
        <v>0</v>
      </c>
      <c r="Q77" s="948">
        <f>SUM(Q74:Q76)</f>
        <v>0</v>
      </c>
    </row>
    <row r="78" spans="1:17" ht="11.25">
      <c r="A78" s="1539"/>
      <c r="B78" s="1550"/>
      <c r="C78" s="1547" t="s">
        <v>606</v>
      </c>
      <c r="D78" s="950" t="s">
        <v>999</v>
      </c>
      <c r="E78" s="992">
        <v>17008</v>
      </c>
      <c r="F78" s="952">
        <f>F80</f>
        <v>19771</v>
      </c>
      <c r="G78" s="952">
        <f>G80</f>
        <v>10668</v>
      </c>
      <c r="H78" s="952">
        <f>H80</f>
        <v>8127</v>
      </c>
      <c r="I78" s="952">
        <f aca="true" t="shared" si="14" ref="I78:P78">-I80</f>
        <v>0</v>
      </c>
      <c r="J78" s="952">
        <f t="shared" si="14"/>
        <v>0</v>
      </c>
      <c r="K78" s="952">
        <f t="shared" si="14"/>
        <v>0</v>
      </c>
      <c r="L78" s="952">
        <f t="shared" si="14"/>
        <v>0</v>
      </c>
      <c r="M78" s="952">
        <f t="shared" si="14"/>
        <v>0</v>
      </c>
      <c r="N78" s="952">
        <f t="shared" si="14"/>
        <v>0</v>
      </c>
      <c r="O78" s="952">
        <f t="shared" si="14"/>
        <v>0</v>
      </c>
      <c r="P78" s="952">
        <f t="shared" si="14"/>
        <v>0</v>
      </c>
      <c r="Q78" s="940">
        <f>SUM(E78:P78)</f>
        <v>55574</v>
      </c>
    </row>
    <row r="79" spans="1:17" ht="11.25">
      <c r="A79" s="1539"/>
      <c r="B79" s="1550"/>
      <c r="C79" s="1545"/>
      <c r="D79" s="943" t="s">
        <v>608</v>
      </c>
      <c r="E79" s="993">
        <f aca="true" t="shared" si="15" ref="E79:P79">SUM(E78)</f>
        <v>17008</v>
      </c>
      <c r="F79" s="946">
        <f t="shared" si="15"/>
        <v>19771</v>
      </c>
      <c r="G79" s="946">
        <f t="shared" si="15"/>
        <v>10668</v>
      </c>
      <c r="H79" s="946">
        <f t="shared" si="15"/>
        <v>8127</v>
      </c>
      <c r="I79" s="946">
        <f t="shared" si="15"/>
        <v>0</v>
      </c>
      <c r="J79" s="946">
        <f t="shared" si="15"/>
        <v>0</v>
      </c>
      <c r="K79" s="946">
        <f t="shared" si="15"/>
        <v>0</v>
      </c>
      <c r="L79" s="946">
        <f t="shared" si="15"/>
        <v>0</v>
      </c>
      <c r="M79" s="946">
        <f t="shared" si="15"/>
        <v>0</v>
      </c>
      <c r="N79" s="946">
        <f t="shared" si="15"/>
        <v>0</v>
      </c>
      <c r="O79" s="946">
        <f t="shared" si="15"/>
        <v>0</v>
      </c>
      <c r="P79" s="994">
        <f t="shared" si="15"/>
        <v>0</v>
      </c>
      <c r="Q79" s="955">
        <f>SUM(Q78:Q78)</f>
        <v>55574</v>
      </c>
    </row>
    <row r="80" spans="1:17" ht="11.25">
      <c r="A80" s="1539"/>
      <c r="B80" s="1550"/>
      <c r="C80" s="1547" t="s">
        <v>609</v>
      </c>
      <c r="D80" s="950" t="s">
        <v>610</v>
      </c>
      <c r="E80" s="992">
        <v>17008</v>
      </c>
      <c r="F80" s="987">
        <v>19771</v>
      </c>
      <c r="G80" s="958">
        <v>10668</v>
      </c>
      <c r="H80" s="987">
        <v>8127</v>
      </c>
      <c r="I80" s="958"/>
      <c r="J80" s="958"/>
      <c r="K80" s="992"/>
      <c r="L80" s="958"/>
      <c r="M80" s="958"/>
      <c r="N80" s="958"/>
      <c r="O80" s="958"/>
      <c r="P80" s="958"/>
      <c r="Q80" s="940">
        <f>SUM(E80:P80)</f>
        <v>55574</v>
      </c>
    </row>
    <row r="81" spans="1:17" ht="12" thickBot="1">
      <c r="A81" s="1540"/>
      <c r="B81" s="1551"/>
      <c r="C81" s="1548"/>
      <c r="D81" s="960" t="s">
        <v>612</v>
      </c>
      <c r="E81" s="996">
        <f aca="true" t="shared" si="16" ref="E81:Q81">SUM(E80:E80)</f>
        <v>17008</v>
      </c>
      <c r="F81" s="962">
        <f t="shared" si="16"/>
        <v>19771</v>
      </c>
      <c r="G81" s="997">
        <f t="shared" si="16"/>
        <v>10668</v>
      </c>
      <c r="H81" s="997">
        <f t="shared" si="16"/>
        <v>8127</v>
      </c>
      <c r="I81" s="997">
        <f t="shared" si="16"/>
        <v>0</v>
      </c>
      <c r="J81" s="998">
        <f t="shared" si="16"/>
        <v>0</v>
      </c>
      <c r="K81" s="962">
        <f t="shared" si="16"/>
        <v>0</v>
      </c>
      <c r="L81" s="962">
        <f t="shared" si="16"/>
        <v>0</v>
      </c>
      <c r="M81" s="997">
        <f t="shared" si="16"/>
        <v>0</v>
      </c>
      <c r="N81" s="997">
        <f t="shared" si="16"/>
        <v>0</v>
      </c>
      <c r="O81" s="997">
        <f t="shared" si="16"/>
        <v>0</v>
      </c>
      <c r="P81" s="963">
        <f t="shared" si="16"/>
        <v>0</v>
      </c>
      <c r="Q81" s="964">
        <f t="shared" si="16"/>
        <v>55574</v>
      </c>
    </row>
    <row r="82" spans="1:17" ht="12" thickBot="1">
      <c r="A82" s="965"/>
      <c r="B82" s="1073"/>
      <c r="C82" s="966"/>
      <c r="D82" s="999"/>
      <c r="E82" s="968"/>
      <c r="F82" s="969"/>
      <c r="G82" s="969"/>
      <c r="H82" s="969"/>
      <c r="I82" s="969"/>
      <c r="J82" s="969"/>
      <c r="K82" s="970"/>
      <c r="L82" s="971"/>
      <c r="M82" s="971"/>
      <c r="N82" s="972"/>
      <c r="O82" s="969"/>
      <c r="P82" s="970"/>
      <c r="Q82" s="973"/>
    </row>
    <row r="83" spans="1:17" ht="11.25">
      <c r="A83" s="1538">
        <v>5</v>
      </c>
      <c r="B83" s="1549" t="s">
        <v>617</v>
      </c>
      <c r="C83" s="1544" t="s">
        <v>597</v>
      </c>
      <c r="D83" s="1000" t="s">
        <v>598</v>
      </c>
      <c r="E83" s="974">
        <v>-29640</v>
      </c>
      <c r="F83" s="975">
        <v>-19134</v>
      </c>
      <c r="G83" s="1001">
        <v>-11554</v>
      </c>
      <c r="H83" s="975">
        <v>-11313</v>
      </c>
      <c r="I83" s="975"/>
      <c r="J83" s="975"/>
      <c r="K83" s="975"/>
      <c r="L83" s="976"/>
      <c r="M83" s="933"/>
      <c r="N83" s="975"/>
      <c r="O83" s="975"/>
      <c r="P83" s="977"/>
      <c r="Q83" s="978">
        <f>SUM(E83:P83)</f>
        <v>-71641</v>
      </c>
    </row>
    <row r="84" spans="1:17" ht="11.25">
      <c r="A84" s="1539"/>
      <c r="B84" s="1550"/>
      <c r="C84" s="1545"/>
      <c r="D84" s="937" t="s">
        <v>599</v>
      </c>
      <c r="E84" s="979">
        <v>-73558</v>
      </c>
      <c r="F84" s="933">
        <v>-79532</v>
      </c>
      <c r="G84" s="1002">
        <v>-42147</v>
      </c>
      <c r="H84" s="933">
        <v>-3506</v>
      </c>
      <c r="I84" s="933"/>
      <c r="J84" s="933"/>
      <c r="K84" s="933"/>
      <c r="L84" s="939"/>
      <c r="M84" s="933"/>
      <c r="N84" s="933"/>
      <c r="O84" s="933"/>
      <c r="P84" s="935"/>
      <c r="Q84" s="940">
        <f>SUM(E84:P84)</f>
        <v>-198743</v>
      </c>
    </row>
    <row r="85" spans="1:17" ht="11.25">
      <c r="A85" s="1539"/>
      <c r="B85" s="1550"/>
      <c r="C85" s="1545"/>
      <c r="D85" s="937" t="s">
        <v>600</v>
      </c>
      <c r="E85" s="979">
        <v>-29637</v>
      </c>
      <c r="F85" s="933">
        <v>-11949</v>
      </c>
      <c r="G85" s="1002">
        <v>-79534</v>
      </c>
      <c r="H85" s="933">
        <v>-43053</v>
      </c>
      <c r="I85" s="933"/>
      <c r="J85" s="933"/>
      <c r="K85" s="933"/>
      <c r="L85" s="939"/>
      <c r="M85" s="933"/>
      <c r="N85" s="933"/>
      <c r="O85" s="933"/>
      <c r="P85" s="935"/>
      <c r="Q85" s="940">
        <f>SUM(E85:P85)</f>
        <v>-164173</v>
      </c>
    </row>
    <row r="86" spans="1:17" ht="11.25">
      <c r="A86" s="1539"/>
      <c r="B86" s="1550"/>
      <c r="C86" s="1545"/>
      <c r="D86" s="943" t="s">
        <v>601</v>
      </c>
      <c r="E86" s="980">
        <v>-132835</v>
      </c>
      <c r="F86" s="945">
        <v>-110615</v>
      </c>
      <c r="G86" s="1003">
        <v>-133235</v>
      </c>
      <c r="H86" s="945">
        <v>-57872</v>
      </c>
      <c r="I86" s="945">
        <f>SUM(I83:I85)</f>
        <v>0</v>
      </c>
      <c r="J86" s="945">
        <f>SUM(J83:J85)</f>
        <v>0</v>
      </c>
      <c r="K86" s="945">
        <f>SUM(K83:K85)</f>
        <v>0</v>
      </c>
      <c r="L86" s="945">
        <f>SUM(L83:L85)</f>
        <v>0</v>
      </c>
      <c r="M86" s="945">
        <f>SUM(M83:M85)</f>
        <v>0</v>
      </c>
      <c r="N86" s="945">
        <f>SUM(N83:N85)</f>
        <v>0</v>
      </c>
      <c r="O86" s="945">
        <f>SUM(O83:O85)</f>
        <v>0</v>
      </c>
      <c r="P86" s="981">
        <f>SUM(P83:P85)</f>
        <v>0</v>
      </c>
      <c r="Q86" s="948">
        <f>SUM(Q83:Q85)</f>
        <v>-434557</v>
      </c>
    </row>
    <row r="87" spans="1:17" ht="11.25">
      <c r="A87" s="1539"/>
      <c r="B87" s="1550"/>
      <c r="C87" s="1545"/>
      <c r="D87" s="937" t="s">
        <v>602</v>
      </c>
      <c r="E87" s="979">
        <v>45028</v>
      </c>
      <c r="F87" s="933">
        <v>78349</v>
      </c>
      <c r="G87" s="1002">
        <v>76859</v>
      </c>
      <c r="H87" s="933">
        <v>51437</v>
      </c>
      <c r="I87" s="933"/>
      <c r="J87" s="933"/>
      <c r="K87" s="933"/>
      <c r="L87" s="939"/>
      <c r="M87" s="933"/>
      <c r="N87" s="933"/>
      <c r="O87" s="933"/>
      <c r="P87" s="935"/>
      <c r="Q87" s="940">
        <f>SUM(E87:P87)</f>
        <v>251673</v>
      </c>
    </row>
    <row r="88" spans="1:17" ht="11.25">
      <c r="A88" s="1539"/>
      <c r="B88" s="1550"/>
      <c r="C88" s="1545"/>
      <c r="D88" s="937" t="s">
        <v>603</v>
      </c>
      <c r="E88" s="979">
        <v>7502</v>
      </c>
      <c r="F88" s="933">
        <v>10043</v>
      </c>
      <c r="G88" s="1002">
        <v>1908</v>
      </c>
      <c r="H88" s="933">
        <v>1073</v>
      </c>
      <c r="I88" s="933"/>
      <c r="J88" s="933"/>
      <c r="K88" s="933"/>
      <c r="L88" s="939"/>
      <c r="M88" s="933"/>
      <c r="N88" s="933"/>
      <c r="O88" s="933"/>
      <c r="P88" s="935"/>
      <c r="Q88" s="940">
        <f>SUM(E88:P88)</f>
        <v>20526</v>
      </c>
    </row>
    <row r="89" spans="1:17" ht="11.25">
      <c r="A89" s="1539"/>
      <c r="B89" s="1550"/>
      <c r="C89" s="1545"/>
      <c r="D89" s="937" t="s">
        <v>604</v>
      </c>
      <c r="E89" s="979">
        <v>6399</v>
      </c>
      <c r="F89" s="933">
        <v>3077</v>
      </c>
      <c r="G89" s="1002">
        <v>2952</v>
      </c>
      <c r="H89" s="933">
        <v>690</v>
      </c>
      <c r="I89" s="933"/>
      <c r="J89" s="933"/>
      <c r="K89" s="933"/>
      <c r="L89" s="939"/>
      <c r="M89" s="933"/>
      <c r="N89" s="933"/>
      <c r="O89" s="933"/>
      <c r="P89" s="935"/>
      <c r="Q89" s="940">
        <f>SUM(E89:P89)</f>
        <v>13118</v>
      </c>
    </row>
    <row r="90" spans="1:17" ht="11.25">
      <c r="A90" s="1539"/>
      <c r="B90" s="1550"/>
      <c r="C90" s="1546"/>
      <c r="D90" s="943" t="s">
        <v>605</v>
      </c>
      <c r="E90" s="980">
        <v>58929</v>
      </c>
      <c r="F90" s="945">
        <v>91469</v>
      </c>
      <c r="G90" s="1003">
        <v>81719</v>
      </c>
      <c r="H90" s="945">
        <v>53200</v>
      </c>
      <c r="I90" s="945">
        <f>SUM(I87:I89)</f>
        <v>0</v>
      </c>
      <c r="J90" s="945">
        <f>SUM(J87:J89)</f>
        <v>0</v>
      </c>
      <c r="K90" s="945">
        <f>SUM(K87:K89)</f>
        <v>0</v>
      </c>
      <c r="L90" s="945">
        <f>SUM(L87:L89)</f>
        <v>0</v>
      </c>
      <c r="M90" s="945">
        <f>SUM(M87:M89)</f>
        <v>0</v>
      </c>
      <c r="N90" s="945">
        <f>SUM(N87:N89)</f>
        <v>0</v>
      </c>
      <c r="O90" s="945">
        <f>SUM(O87:O89)</f>
        <v>0</v>
      </c>
      <c r="P90" s="981">
        <f>SUM(P87:P89)</f>
        <v>0</v>
      </c>
      <c r="Q90" s="948">
        <f>SUM(Q87:Q89)</f>
        <v>285317</v>
      </c>
    </row>
    <row r="91" spans="1:17" ht="11.25">
      <c r="A91" s="1539"/>
      <c r="B91" s="1550"/>
      <c r="C91" s="1547" t="s">
        <v>609</v>
      </c>
      <c r="D91" s="982" t="s">
        <v>618</v>
      </c>
      <c r="E91" s="953"/>
      <c r="F91" s="952"/>
      <c r="G91" s="1004"/>
      <c r="H91" s="952"/>
      <c r="I91" s="952"/>
      <c r="J91" s="952"/>
      <c r="K91" s="952"/>
      <c r="L91" s="952"/>
      <c r="M91" s="952"/>
      <c r="N91" s="952"/>
      <c r="O91" s="952"/>
      <c r="P91" s="954"/>
      <c r="Q91" s="940">
        <f aca="true" t="shared" si="17" ref="Q91:Q104">SUM(E91:P91)</f>
        <v>0</v>
      </c>
    </row>
    <row r="92" spans="1:17" ht="11.25">
      <c r="A92" s="1539"/>
      <c r="B92" s="1550"/>
      <c r="C92" s="1545"/>
      <c r="D92" s="982" t="s">
        <v>610</v>
      </c>
      <c r="E92" s="953">
        <v>67373</v>
      </c>
      <c r="F92" s="987">
        <v>10920</v>
      </c>
      <c r="G92" s="1005">
        <v>36864</v>
      </c>
      <c r="H92" s="957">
        <v>9600</v>
      </c>
      <c r="I92" s="957"/>
      <c r="J92" s="987"/>
      <c r="K92" s="987"/>
      <c r="L92" s="987"/>
      <c r="M92" s="987"/>
      <c r="N92" s="987"/>
      <c r="O92" s="987"/>
      <c r="P92" s="988"/>
      <c r="Q92" s="940">
        <f t="shared" si="17"/>
        <v>124757</v>
      </c>
    </row>
    <row r="93" spans="1:17" ht="11.25">
      <c r="A93" s="1539"/>
      <c r="B93" s="1550"/>
      <c r="C93" s="1545"/>
      <c r="D93" s="982" t="s">
        <v>624</v>
      </c>
      <c r="E93" s="1006"/>
      <c r="F93" s="987"/>
      <c r="G93" s="1005"/>
      <c r="H93" s="986"/>
      <c r="I93" s="986"/>
      <c r="J93" s="987"/>
      <c r="K93" s="987"/>
      <c r="L93" s="987"/>
      <c r="M93" s="987"/>
      <c r="N93" s="987"/>
      <c r="O93" s="987"/>
      <c r="P93" s="988"/>
      <c r="Q93" s="940">
        <f t="shared" si="17"/>
        <v>0</v>
      </c>
    </row>
    <row r="94" spans="1:17" ht="11.25">
      <c r="A94" s="1539"/>
      <c r="B94" s="1550"/>
      <c r="C94" s="1545"/>
      <c r="D94" s="982" t="s">
        <v>611</v>
      </c>
      <c r="E94" s="953">
        <v>2300</v>
      </c>
      <c r="F94" s="957"/>
      <c r="G94" s="1007"/>
      <c r="H94" s="987"/>
      <c r="I94" s="987"/>
      <c r="J94" s="958"/>
      <c r="K94" s="958"/>
      <c r="L94" s="958"/>
      <c r="M94" s="986"/>
      <c r="N94" s="986"/>
      <c r="O94" s="986"/>
      <c r="P94" s="1008"/>
      <c r="Q94" s="940">
        <f t="shared" si="17"/>
        <v>2300</v>
      </c>
    </row>
    <row r="95" spans="1:17" ht="11.25">
      <c r="A95" s="1539"/>
      <c r="B95" s="1550"/>
      <c r="C95" s="1545"/>
      <c r="D95" s="982" t="s">
        <v>888</v>
      </c>
      <c r="E95" s="953"/>
      <c r="F95" s="989"/>
      <c r="G95" s="1007"/>
      <c r="H95" s="987"/>
      <c r="I95" s="987"/>
      <c r="J95" s="958"/>
      <c r="K95" s="958"/>
      <c r="L95" s="958"/>
      <c r="M95" s="986"/>
      <c r="N95" s="986"/>
      <c r="O95" s="986"/>
      <c r="P95" s="1008"/>
      <c r="Q95" s="940">
        <f t="shared" si="17"/>
        <v>0</v>
      </c>
    </row>
    <row r="96" spans="1:17" ht="11.25">
      <c r="A96" s="1539"/>
      <c r="B96" s="1550"/>
      <c r="C96" s="1545"/>
      <c r="D96" s="982" t="s">
        <v>619</v>
      </c>
      <c r="E96" s="953"/>
      <c r="F96" s="987"/>
      <c r="G96" s="1007">
        <v>12320</v>
      </c>
      <c r="H96" s="957"/>
      <c r="I96" s="957"/>
      <c r="J96" s="957"/>
      <c r="K96" s="957"/>
      <c r="L96" s="957"/>
      <c r="M96" s="957"/>
      <c r="N96" s="987"/>
      <c r="O96" s="987"/>
      <c r="P96" s="988"/>
      <c r="Q96" s="940">
        <f t="shared" si="17"/>
        <v>12320</v>
      </c>
    </row>
    <row r="97" spans="1:17" ht="11.25">
      <c r="A97" s="1539"/>
      <c r="B97" s="1550"/>
      <c r="C97" s="1545"/>
      <c r="D97" s="982" t="s">
        <v>687</v>
      </c>
      <c r="E97" s="953">
        <v>-20</v>
      </c>
      <c r="F97" s="987"/>
      <c r="G97" s="1009">
        <v>-238</v>
      </c>
      <c r="H97" s="957">
        <v>-155</v>
      </c>
      <c r="I97" s="957"/>
      <c r="J97" s="957"/>
      <c r="K97" s="989"/>
      <c r="M97" s="957"/>
      <c r="N97" s="987"/>
      <c r="O97" s="987"/>
      <c r="P97" s="988"/>
      <c r="Q97" s="940">
        <f t="shared" si="17"/>
        <v>-413</v>
      </c>
    </row>
    <row r="98" spans="1:17" ht="11.25">
      <c r="A98" s="1539"/>
      <c r="B98" s="1550"/>
      <c r="C98" s="1545"/>
      <c r="D98" s="982" t="s">
        <v>746</v>
      </c>
      <c r="E98" s="953"/>
      <c r="F98" s="987"/>
      <c r="G98" s="984"/>
      <c r="H98" s="957"/>
      <c r="I98" s="957"/>
      <c r="J98" s="957"/>
      <c r="K98" s="957"/>
      <c r="L98" s="957"/>
      <c r="M98" s="957"/>
      <c r="N98" s="987"/>
      <c r="O98" s="987"/>
      <c r="P98" s="988"/>
      <c r="Q98" s="940">
        <f t="shared" si="17"/>
        <v>0</v>
      </c>
    </row>
    <row r="99" spans="1:17" ht="11.25">
      <c r="A99" s="1539"/>
      <c r="B99" s="1550"/>
      <c r="C99" s="1545"/>
      <c r="D99" s="982" t="s">
        <v>744</v>
      </c>
      <c r="E99" s="953">
        <v>4805</v>
      </c>
      <c r="F99" s="987">
        <v>8232</v>
      </c>
      <c r="G99" s="984"/>
      <c r="H99" s="958"/>
      <c r="I99" s="958"/>
      <c r="J99" s="958"/>
      <c r="K99" s="958"/>
      <c r="M99" s="958"/>
      <c r="N99" s="986"/>
      <c r="O99" s="986"/>
      <c r="P99" s="1008"/>
      <c r="Q99" s="940">
        <f t="shared" si="17"/>
        <v>13037</v>
      </c>
    </row>
    <row r="100" spans="1:17" ht="11.25">
      <c r="A100" s="1539"/>
      <c r="B100" s="1550"/>
      <c r="C100" s="1545"/>
      <c r="D100" s="982" t="s">
        <v>812</v>
      </c>
      <c r="E100" s="953">
        <v>-552</v>
      </c>
      <c r="F100" s="987">
        <v>-142</v>
      </c>
      <c r="G100" s="1005">
        <v>-40</v>
      </c>
      <c r="H100" s="957">
        <v>-355</v>
      </c>
      <c r="I100" s="957"/>
      <c r="J100" s="958"/>
      <c r="K100" s="986"/>
      <c r="L100" s="939"/>
      <c r="M100" s="958"/>
      <c r="N100" s="986"/>
      <c r="O100" s="986"/>
      <c r="P100" s="1008"/>
      <c r="Q100" s="940">
        <f t="shared" si="17"/>
        <v>-1089</v>
      </c>
    </row>
    <row r="101" spans="1:17" ht="11.25">
      <c r="A101" s="1539"/>
      <c r="B101" s="1550"/>
      <c r="C101" s="1545"/>
      <c r="D101" s="982" t="s">
        <v>889</v>
      </c>
      <c r="E101" s="953"/>
      <c r="F101" s="987">
        <v>100</v>
      </c>
      <c r="G101" s="1005">
        <v>39</v>
      </c>
      <c r="H101" s="957"/>
      <c r="I101" s="957"/>
      <c r="J101" s="958"/>
      <c r="K101" s="986"/>
      <c r="L101" s="990"/>
      <c r="M101" s="986"/>
      <c r="N101" s="986"/>
      <c r="O101" s="986"/>
      <c r="P101" s="1008"/>
      <c r="Q101" s="940">
        <f t="shared" si="17"/>
        <v>139</v>
      </c>
    </row>
    <row r="102" spans="1:17" ht="11.25">
      <c r="A102" s="1539"/>
      <c r="B102" s="1550"/>
      <c r="C102" s="1545"/>
      <c r="D102" s="982" t="s">
        <v>887</v>
      </c>
      <c r="E102" s="953"/>
      <c r="F102" s="987"/>
      <c r="G102" s="1005"/>
      <c r="H102" s="957">
        <v>-3600</v>
      </c>
      <c r="I102" s="957"/>
      <c r="J102" s="958"/>
      <c r="K102" s="986"/>
      <c r="L102" s="990"/>
      <c r="M102" s="986"/>
      <c r="N102" s="986"/>
      <c r="O102" s="986"/>
      <c r="P102" s="1008"/>
      <c r="Q102" s="940">
        <f t="shared" si="17"/>
        <v>-3600</v>
      </c>
    </row>
    <row r="103" spans="1:17" ht="11.25">
      <c r="A103" s="1539"/>
      <c r="B103" s="1550"/>
      <c r="C103" s="1545"/>
      <c r="D103" s="982" t="s">
        <v>613</v>
      </c>
      <c r="E103" s="953"/>
      <c r="F103" s="958"/>
      <c r="G103" s="1005">
        <v>-857</v>
      </c>
      <c r="H103" s="957">
        <v>-798</v>
      </c>
      <c r="I103" s="957"/>
      <c r="J103" s="958"/>
      <c r="K103" s="986"/>
      <c r="M103" s="986"/>
      <c r="N103" s="986"/>
      <c r="O103" s="986"/>
      <c r="P103" s="1008"/>
      <c r="Q103" s="940">
        <f t="shared" si="17"/>
        <v>-1655</v>
      </c>
    </row>
    <row r="104" spans="1:17" ht="11.25">
      <c r="A104" s="1539"/>
      <c r="B104" s="1550"/>
      <c r="C104" s="1545"/>
      <c r="D104" s="1010" t="s">
        <v>621</v>
      </c>
      <c r="E104" s="953"/>
      <c r="F104" s="987">
        <v>36</v>
      </c>
      <c r="G104" s="984">
        <v>3432</v>
      </c>
      <c r="H104" s="957"/>
      <c r="I104" s="957"/>
      <c r="J104" s="958"/>
      <c r="K104" s="1011"/>
      <c r="L104" s="939"/>
      <c r="M104" s="1011"/>
      <c r="N104" s="1011"/>
      <c r="O104" s="1011"/>
      <c r="P104" s="1012"/>
      <c r="Q104" s="940">
        <f t="shared" si="17"/>
        <v>3468</v>
      </c>
    </row>
    <row r="105" spans="1:17" ht="12" thickBot="1">
      <c r="A105" s="1540"/>
      <c r="B105" s="1551"/>
      <c r="C105" s="1548"/>
      <c r="D105" s="1013" t="s">
        <v>612</v>
      </c>
      <c r="E105" s="996">
        <f aca="true" t="shared" si="18" ref="E105:Q105">SUM(E91:E104)</f>
        <v>73906</v>
      </c>
      <c r="F105" s="962">
        <f t="shared" si="18"/>
        <v>19146</v>
      </c>
      <c r="G105" s="1014">
        <f t="shared" si="18"/>
        <v>51520</v>
      </c>
      <c r="H105" s="962">
        <f t="shared" si="18"/>
        <v>4692</v>
      </c>
      <c r="I105" s="962">
        <f t="shared" si="18"/>
        <v>0</v>
      </c>
      <c r="J105" s="962">
        <f t="shared" si="18"/>
        <v>0</v>
      </c>
      <c r="K105" s="962">
        <f t="shared" si="18"/>
        <v>0</v>
      </c>
      <c r="L105" s="962">
        <f t="shared" si="18"/>
        <v>0</v>
      </c>
      <c r="M105" s="962">
        <f t="shared" si="18"/>
        <v>0</v>
      </c>
      <c r="N105" s="962">
        <f t="shared" si="18"/>
        <v>0</v>
      </c>
      <c r="O105" s="962">
        <f t="shared" si="18"/>
        <v>0</v>
      </c>
      <c r="P105" s="962">
        <f t="shared" si="18"/>
        <v>0</v>
      </c>
      <c r="Q105" s="964">
        <f t="shared" si="18"/>
        <v>149264</v>
      </c>
    </row>
    <row r="106" spans="1:17" ht="12" thickBot="1">
      <c r="A106" s="965"/>
      <c r="B106" s="1073"/>
      <c r="C106" s="966"/>
      <c r="D106" s="1015"/>
      <c r="E106" s="972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70"/>
      <c r="Q106" s="973"/>
    </row>
    <row r="107" spans="1:17" ht="11.25">
      <c r="A107" s="1538">
        <v>6</v>
      </c>
      <c r="B107" s="1549" t="s">
        <v>240</v>
      </c>
      <c r="C107" s="1544" t="s">
        <v>597</v>
      </c>
      <c r="D107" s="1000" t="s">
        <v>598</v>
      </c>
      <c r="E107" s="1016">
        <v>0</v>
      </c>
      <c r="F107" s="975">
        <v>0</v>
      </c>
      <c r="G107" s="975">
        <v>-1080</v>
      </c>
      <c r="H107" s="975">
        <v>-5200</v>
      </c>
      <c r="I107" s="975"/>
      <c r="J107" s="975"/>
      <c r="K107" s="941"/>
      <c r="L107" s="975"/>
      <c r="M107" s="975"/>
      <c r="N107" s="975"/>
      <c r="O107" s="975"/>
      <c r="P107" s="977"/>
      <c r="Q107" s="978">
        <f>SUM(E107:P107)</f>
        <v>-6280</v>
      </c>
    </row>
    <row r="108" spans="1:17" ht="11.25">
      <c r="A108" s="1539"/>
      <c r="B108" s="1550"/>
      <c r="C108" s="1545"/>
      <c r="D108" s="1017" t="s">
        <v>599</v>
      </c>
      <c r="E108" s="942">
        <v>-26463</v>
      </c>
      <c r="F108" s="933">
        <v>-16700</v>
      </c>
      <c r="G108" s="933">
        <v>-28165</v>
      </c>
      <c r="H108" s="933">
        <v>-27488</v>
      </c>
      <c r="I108" s="933"/>
      <c r="J108" s="933"/>
      <c r="K108" s="939"/>
      <c r="L108" s="939"/>
      <c r="M108" s="933"/>
      <c r="N108" s="933"/>
      <c r="O108" s="933"/>
      <c r="P108" s="935"/>
      <c r="Q108" s="940">
        <f>SUM(E108:P108)</f>
        <v>-98816</v>
      </c>
    </row>
    <row r="109" spans="1:17" ht="11.25">
      <c r="A109" s="1539"/>
      <c r="B109" s="1550"/>
      <c r="C109" s="1545"/>
      <c r="D109" s="1017" t="s">
        <v>600</v>
      </c>
      <c r="E109" s="942">
        <v>-33327</v>
      </c>
      <c r="F109" s="933">
        <v>-25983</v>
      </c>
      <c r="G109" s="933">
        <v>-46379</v>
      </c>
      <c r="H109" s="933">
        <v>-59177</v>
      </c>
      <c r="I109" s="933"/>
      <c r="J109" s="933"/>
      <c r="K109" s="939"/>
      <c r="L109" s="939"/>
      <c r="M109" s="933"/>
      <c r="N109" s="933"/>
      <c r="O109" s="933"/>
      <c r="P109" s="935"/>
      <c r="Q109" s="940">
        <f>SUM(E109:P109)</f>
        <v>-164866</v>
      </c>
    </row>
    <row r="110" spans="1:17" ht="11.25">
      <c r="A110" s="1539"/>
      <c r="B110" s="1550"/>
      <c r="C110" s="1545"/>
      <c r="D110" s="1018" t="s">
        <v>601</v>
      </c>
      <c r="E110" s="947">
        <v>-59790</v>
      </c>
      <c r="F110" s="945">
        <v>-42683</v>
      </c>
      <c r="G110" s="945">
        <v>-75624</v>
      </c>
      <c r="H110" s="945">
        <v>-91865</v>
      </c>
      <c r="I110" s="945">
        <f aca="true" t="shared" si="19" ref="I110:P110">SUM(I107:I109)</f>
        <v>0</v>
      </c>
      <c r="J110" s="945">
        <f t="shared" si="19"/>
        <v>0</v>
      </c>
      <c r="K110" s="946">
        <f t="shared" si="19"/>
        <v>0</v>
      </c>
      <c r="L110" s="945">
        <f t="shared" si="19"/>
        <v>0</v>
      </c>
      <c r="M110" s="945">
        <f t="shared" si="19"/>
        <v>0</v>
      </c>
      <c r="N110" s="945">
        <f t="shared" si="19"/>
        <v>0</v>
      </c>
      <c r="O110" s="945">
        <f t="shared" si="19"/>
        <v>0</v>
      </c>
      <c r="P110" s="981">
        <f t="shared" si="19"/>
        <v>0</v>
      </c>
      <c r="Q110" s="948">
        <f>SUM(Q107:Q109)</f>
        <v>-269962</v>
      </c>
    </row>
    <row r="111" spans="1:17" ht="11.25">
      <c r="A111" s="1539"/>
      <c r="B111" s="1550"/>
      <c r="C111" s="1545"/>
      <c r="D111" s="1017" t="s">
        <v>602</v>
      </c>
      <c r="E111" s="942">
        <v>0</v>
      </c>
      <c r="F111" s="933">
        <v>0</v>
      </c>
      <c r="G111" s="933">
        <v>0</v>
      </c>
      <c r="H111" s="933">
        <v>0</v>
      </c>
      <c r="I111" s="933"/>
      <c r="J111" s="933"/>
      <c r="K111" s="941"/>
      <c r="L111" s="933"/>
      <c r="M111" s="933"/>
      <c r="N111" s="933"/>
      <c r="O111" s="933"/>
      <c r="P111" s="935"/>
      <c r="Q111" s="940">
        <f>SUM(E111:P111)</f>
        <v>0</v>
      </c>
    </row>
    <row r="112" spans="1:17" ht="11.25">
      <c r="A112" s="1539"/>
      <c r="B112" s="1550"/>
      <c r="C112" s="1545"/>
      <c r="D112" s="1017" t="s">
        <v>603</v>
      </c>
      <c r="E112" s="942">
        <v>0</v>
      </c>
      <c r="F112" s="933">
        <v>13440</v>
      </c>
      <c r="G112" s="933">
        <v>0</v>
      </c>
      <c r="H112" s="933">
        <v>0</v>
      </c>
      <c r="I112" s="933"/>
      <c r="J112" s="933"/>
      <c r="K112" s="941"/>
      <c r="L112" s="933"/>
      <c r="M112" s="933"/>
      <c r="N112" s="933"/>
      <c r="O112" s="933"/>
      <c r="P112" s="935"/>
      <c r="Q112" s="940">
        <f>SUM(E112:P112)</f>
        <v>13440</v>
      </c>
    </row>
    <row r="113" spans="1:17" ht="11.25">
      <c r="A113" s="1539"/>
      <c r="B113" s="1550"/>
      <c r="C113" s="1545"/>
      <c r="D113" s="1017" t="s">
        <v>604</v>
      </c>
      <c r="E113" s="942">
        <v>0</v>
      </c>
      <c r="F113" s="933">
        <v>0</v>
      </c>
      <c r="G113" s="933">
        <v>0</v>
      </c>
      <c r="H113" s="933">
        <v>0</v>
      </c>
      <c r="I113" s="933"/>
      <c r="J113" s="933"/>
      <c r="K113" s="941"/>
      <c r="L113" s="933"/>
      <c r="M113" s="933"/>
      <c r="N113" s="933"/>
      <c r="O113" s="933"/>
      <c r="P113" s="935"/>
      <c r="Q113" s="940">
        <f>SUM(E113:P113)</f>
        <v>0</v>
      </c>
    </row>
    <row r="114" spans="1:17" ht="11.25">
      <c r="A114" s="1539"/>
      <c r="B114" s="1550"/>
      <c r="C114" s="1545"/>
      <c r="D114" s="1018" t="s">
        <v>605</v>
      </c>
      <c r="E114" s="947">
        <v>0</v>
      </c>
      <c r="F114" s="945">
        <v>13440</v>
      </c>
      <c r="G114" s="945">
        <v>0</v>
      </c>
      <c r="H114" s="945">
        <v>0</v>
      </c>
      <c r="I114" s="945">
        <f aca="true" t="shared" si="20" ref="I114:P114">SUM(I111:I113)</f>
        <v>0</v>
      </c>
      <c r="J114" s="945">
        <f t="shared" si="20"/>
        <v>0</v>
      </c>
      <c r="K114" s="945">
        <f t="shared" si="20"/>
        <v>0</v>
      </c>
      <c r="L114" s="945">
        <f t="shared" si="20"/>
        <v>0</v>
      </c>
      <c r="M114" s="945">
        <f t="shared" si="20"/>
        <v>0</v>
      </c>
      <c r="N114" s="945">
        <f t="shared" si="20"/>
        <v>0</v>
      </c>
      <c r="O114" s="945">
        <f t="shared" si="20"/>
        <v>0</v>
      </c>
      <c r="P114" s="981">
        <f t="shared" si="20"/>
        <v>0</v>
      </c>
      <c r="Q114" s="948">
        <f>SUM(Q111:Q113)</f>
        <v>13440</v>
      </c>
    </row>
    <row r="115" spans="1:17" ht="11.25">
      <c r="A115" s="1539"/>
      <c r="B115" s="1550"/>
      <c r="C115" s="1547" t="s">
        <v>609</v>
      </c>
      <c r="D115" s="982" t="s">
        <v>618</v>
      </c>
      <c r="E115" s="953">
        <v>22292</v>
      </c>
      <c r="F115" s="952">
        <v>15945</v>
      </c>
      <c r="G115" s="952">
        <v>25759</v>
      </c>
      <c r="H115" s="952">
        <v>36809</v>
      </c>
      <c r="I115" s="952"/>
      <c r="J115" s="952"/>
      <c r="K115" s="939"/>
      <c r="L115" s="1019"/>
      <c r="M115" s="952"/>
      <c r="N115" s="952"/>
      <c r="O115" s="952"/>
      <c r="P115" s="954"/>
      <c r="Q115" s="940">
        <f>SUM(E115:P115)</f>
        <v>100805</v>
      </c>
    </row>
    <row r="116" spans="1:17" ht="11.25">
      <c r="A116" s="1539"/>
      <c r="B116" s="1550"/>
      <c r="C116" s="1545"/>
      <c r="D116" s="982" t="s">
        <v>610</v>
      </c>
      <c r="E116" s="1006">
        <v>65658</v>
      </c>
      <c r="F116" s="987">
        <v>39312</v>
      </c>
      <c r="G116" s="987">
        <v>69460</v>
      </c>
      <c r="H116" s="989">
        <v>45120</v>
      </c>
      <c r="I116" s="989"/>
      <c r="J116" s="987"/>
      <c r="K116" s="952"/>
      <c r="L116" s="1006"/>
      <c r="M116" s="987"/>
      <c r="N116" s="987"/>
      <c r="O116" s="987"/>
      <c r="P116" s="988"/>
      <c r="Q116" s="940">
        <f aca="true" t="shared" si="21" ref="Q116:Q127">SUM(E116:P116)</f>
        <v>219550</v>
      </c>
    </row>
    <row r="117" spans="1:17" ht="11.25">
      <c r="A117" s="1539"/>
      <c r="B117" s="1550"/>
      <c r="C117" s="1545"/>
      <c r="D117" s="982" t="s">
        <v>622</v>
      </c>
      <c r="E117" s="1006"/>
      <c r="F117" s="987"/>
      <c r="G117" s="987"/>
      <c r="H117" s="987"/>
      <c r="I117" s="987"/>
      <c r="J117" s="987"/>
      <c r="K117" s="939"/>
      <c r="L117" s="1006"/>
      <c r="M117" s="987"/>
      <c r="N117" s="987"/>
      <c r="O117" s="987"/>
      <c r="P117" s="988"/>
      <c r="Q117" s="940">
        <f t="shared" si="21"/>
        <v>0</v>
      </c>
    </row>
    <row r="118" spans="1:17" ht="11.25">
      <c r="A118" s="1539"/>
      <c r="B118" s="1550"/>
      <c r="C118" s="1545"/>
      <c r="D118" s="982" t="s">
        <v>623</v>
      </c>
      <c r="E118" s="1006"/>
      <c r="F118" s="987"/>
      <c r="G118" s="987"/>
      <c r="H118" s="987"/>
      <c r="I118" s="987"/>
      <c r="J118" s="987"/>
      <c r="K118" s="939"/>
      <c r="L118" s="1006"/>
      <c r="M118" s="987"/>
      <c r="N118" s="987"/>
      <c r="O118" s="987"/>
      <c r="P118" s="988"/>
      <c r="Q118" s="940">
        <f t="shared" si="21"/>
        <v>0</v>
      </c>
    </row>
    <row r="119" spans="1:17" ht="11.25">
      <c r="A119" s="1539"/>
      <c r="B119" s="1550"/>
      <c r="C119" s="1545"/>
      <c r="D119" s="982" t="s">
        <v>689</v>
      </c>
      <c r="E119" s="1006"/>
      <c r="F119" s="987"/>
      <c r="G119" s="987"/>
      <c r="H119" s="987"/>
      <c r="I119" s="987"/>
      <c r="J119" s="987"/>
      <c r="K119" s="952"/>
      <c r="L119" s="1006"/>
      <c r="M119" s="987"/>
      <c r="N119" s="1020"/>
      <c r="O119" s="987"/>
      <c r="P119" s="988"/>
      <c r="Q119" s="940">
        <f t="shared" si="21"/>
        <v>0</v>
      </c>
    </row>
    <row r="120" spans="1:17" ht="11.25">
      <c r="A120" s="1539"/>
      <c r="B120" s="1550"/>
      <c r="C120" s="1545"/>
      <c r="D120" s="982" t="s">
        <v>624</v>
      </c>
      <c r="E120" s="1021"/>
      <c r="F120" s="957"/>
      <c r="G120" s="957"/>
      <c r="H120" s="987"/>
      <c r="I120" s="987"/>
      <c r="J120" s="957"/>
      <c r="K120" s="957"/>
      <c r="L120" s="1021"/>
      <c r="M120" s="957"/>
      <c r="N120" s="987"/>
      <c r="O120" s="987"/>
      <c r="P120" s="988"/>
      <c r="Q120" s="940">
        <f t="shared" si="21"/>
        <v>0</v>
      </c>
    </row>
    <row r="121" spans="1:17" ht="11.25">
      <c r="A121" s="1539"/>
      <c r="B121" s="1550"/>
      <c r="C121" s="1545"/>
      <c r="D121" s="982" t="s">
        <v>744</v>
      </c>
      <c r="E121" s="983"/>
      <c r="F121" s="958"/>
      <c r="G121" s="958"/>
      <c r="H121" s="987"/>
      <c r="I121" s="987"/>
      <c r="J121" s="987"/>
      <c r="K121" s="939"/>
      <c r="M121" s="987"/>
      <c r="N121" s="987"/>
      <c r="O121" s="987"/>
      <c r="P121" s="988"/>
      <c r="Q121" s="940">
        <f>SUM(E121:P121)</f>
        <v>0</v>
      </c>
    </row>
    <row r="122" spans="1:17" ht="11.25">
      <c r="A122" s="1539"/>
      <c r="B122" s="1550"/>
      <c r="C122" s="1545"/>
      <c r="D122" s="982" t="s">
        <v>611</v>
      </c>
      <c r="E122" s="1021"/>
      <c r="F122" s="957"/>
      <c r="G122" s="987">
        <v>270</v>
      </c>
      <c r="H122" s="957"/>
      <c r="I122" s="957"/>
      <c r="J122" s="987"/>
      <c r="K122" s="957"/>
      <c r="L122" s="1021"/>
      <c r="M122" s="987"/>
      <c r="N122" s="987"/>
      <c r="O122" s="987"/>
      <c r="P122" s="988"/>
      <c r="Q122" s="940">
        <f t="shared" si="21"/>
        <v>270</v>
      </c>
    </row>
    <row r="123" spans="1:17" ht="11.25">
      <c r="A123" s="1539"/>
      <c r="B123" s="1550"/>
      <c r="C123" s="1545"/>
      <c r="D123" s="982" t="s">
        <v>613</v>
      </c>
      <c r="E123" s="1006">
        <v>-28160</v>
      </c>
      <c r="F123" s="958"/>
      <c r="G123" s="987"/>
      <c r="H123" s="958"/>
      <c r="I123" s="958"/>
      <c r="J123" s="987"/>
      <c r="K123" s="939"/>
      <c r="L123" s="1021"/>
      <c r="M123" s="957"/>
      <c r="N123" s="987"/>
      <c r="O123" s="987"/>
      <c r="P123" s="988"/>
      <c r="Q123" s="940">
        <f t="shared" si="21"/>
        <v>-28160</v>
      </c>
    </row>
    <row r="124" spans="1:17" ht="11.25">
      <c r="A124" s="1539"/>
      <c r="B124" s="1550"/>
      <c r="C124" s="1545"/>
      <c r="D124" s="982" t="s">
        <v>621</v>
      </c>
      <c r="E124" s="983"/>
      <c r="F124" s="958">
        <v>-27631</v>
      </c>
      <c r="G124" s="987"/>
      <c r="H124" s="987">
        <v>13776</v>
      </c>
      <c r="I124" s="987"/>
      <c r="J124" s="987"/>
      <c r="K124" s="939"/>
      <c r="L124" s="1021"/>
      <c r="M124" s="957"/>
      <c r="N124" s="987"/>
      <c r="O124" s="987"/>
      <c r="P124" s="988"/>
      <c r="Q124" s="940">
        <f t="shared" si="21"/>
        <v>-13855</v>
      </c>
    </row>
    <row r="125" spans="1:17" ht="11.25">
      <c r="A125" s="1539"/>
      <c r="B125" s="1550"/>
      <c r="C125" s="1545"/>
      <c r="D125" s="982" t="s">
        <v>747</v>
      </c>
      <c r="E125" s="983"/>
      <c r="F125" s="958">
        <v>1617</v>
      </c>
      <c r="G125" s="987"/>
      <c r="H125" s="987"/>
      <c r="I125" s="987"/>
      <c r="J125" s="987"/>
      <c r="K125" s="939"/>
      <c r="L125" s="1021"/>
      <c r="M125" s="989"/>
      <c r="N125" s="987"/>
      <c r="O125" s="987"/>
      <c r="P125" s="988"/>
      <c r="Q125" s="940">
        <f t="shared" si="21"/>
        <v>1617</v>
      </c>
    </row>
    <row r="126" spans="1:17" ht="11.25">
      <c r="A126" s="1539"/>
      <c r="B126" s="1550"/>
      <c r="C126" s="1545"/>
      <c r="D126" s="982" t="s">
        <v>628</v>
      </c>
      <c r="E126" s="1021"/>
      <c r="F126" s="957"/>
      <c r="G126" s="987">
        <v>-7545</v>
      </c>
      <c r="H126" s="987">
        <v>-3840</v>
      </c>
      <c r="I126" s="957"/>
      <c r="J126" s="957"/>
      <c r="K126" s="957"/>
      <c r="L126" s="1021"/>
      <c r="M126" s="987"/>
      <c r="N126" s="987"/>
      <c r="O126" s="987"/>
      <c r="P126" s="988"/>
      <c r="Q126" s="940">
        <f t="shared" si="21"/>
        <v>-11385</v>
      </c>
    </row>
    <row r="127" spans="1:17" ht="11.25">
      <c r="A127" s="1539"/>
      <c r="B127" s="1550"/>
      <c r="C127" s="1545"/>
      <c r="D127" s="982" t="s">
        <v>890</v>
      </c>
      <c r="E127" s="1022"/>
      <c r="F127" s="957"/>
      <c r="G127" s="987"/>
      <c r="H127" s="957"/>
      <c r="I127" s="957"/>
      <c r="J127" s="957"/>
      <c r="K127" s="957"/>
      <c r="L127" s="1021"/>
      <c r="M127" s="987"/>
      <c r="N127" s="987"/>
      <c r="O127" s="987"/>
      <c r="P127" s="988"/>
      <c r="Q127" s="940">
        <f t="shared" si="21"/>
        <v>0</v>
      </c>
    </row>
    <row r="128" spans="1:17" ht="11.25">
      <c r="A128" s="1539"/>
      <c r="B128" s="1550"/>
      <c r="C128" s="1545"/>
      <c r="D128" s="982" t="s">
        <v>625</v>
      </c>
      <c r="E128" s="1006"/>
      <c r="F128" s="957"/>
      <c r="G128" s="987">
        <v>-12320</v>
      </c>
      <c r="H128" s="957"/>
      <c r="I128" s="957"/>
      <c r="J128" s="957"/>
      <c r="K128" s="957"/>
      <c r="L128" s="1021"/>
      <c r="M128" s="957"/>
      <c r="N128" s="987"/>
      <c r="O128" s="987"/>
      <c r="P128" s="988"/>
      <c r="Q128" s="940">
        <f>SUM(E128:P128)</f>
        <v>-12320</v>
      </c>
    </row>
    <row r="129" spans="1:17" ht="12" thickBot="1">
      <c r="A129" s="1540"/>
      <c r="B129" s="1551"/>
      <c r="C129" s="1548"/>
      <c r="D129" s="1013" t="s">
        <v>612</v>
      </c>
      <c r="E129" s="1023">
        <f aca="true" t="shared" si="22" ref="E129:Q129">SUM(E115:E128)</f>
        <v>59790</v>
      </c>
      <c r="F129" s="1023">
        <f t="shared" si="22"/>
        <v>29243</v>
      </c>
      <c r="G129" s="1023">
        <f t="shared" si="22"/>
        <v>75624</v>
      </c>
      <c r="H129" s="1023">
        <f t="shared" si="22"/>
        <v>91865</v>
      </c>
      <c r="I129" s="1023">
        <f t="shared" si="22"/>
        <v>0</v>
      </c>
      <c r="J129" s="1023">
        <f t="shared" si="22"/>
        <v>0</v>
      </c>
      <c r="K129" s="1023">
        <f t="shared" si="22"/>
        <v>0</v>
      </c>
      <c r="L129" s="1023">
        <f t="shared" si="22"/>
        <v>0</v>
      </c>
      <c r="M129" s="1023">
        <f t="shared" si="22"/>
        <v>0</v>
      </c>
      <c r="N129" s="1023">
        <f t="shared" si="22"/>
        <v>0</v>
      </c>
      <c r="O129" s="1023">
        <f t="shared" si="22"/>
        <v>0</v>
      </c>
      <c r="P129" s="1023">
        <f t="shared" si="22"/>
        <v>0</v>
      </c>
      <c r="Q129" s="1024">
        <f t="shared" si="22"/>
        <v>256522</v>
      </c>
    </row>
    <row r="130" spans="1:17" ht="12" thickBot="1">
      <c r="A130" s="965"/>
      <c r="B130" s="1073"/>
      <c r="C130" s="966"/>
      <c r="D130" s="1025"/>
      <c r="E130" s="972"/>
      <c r="F130" s="969"/>
      <c r="G130" s="969"/>
      <c r="H130" s="969"/>
      <c r="I130" s="969"/>
      <c r="J130" s="969"/>
      <c r="K130" s="970"/>
      <c r="L130" s="971"/>
      <c r="M130" s="972"/>
      <c r="N130" s="969"/>
      <c r="O130" s="969"/>
      <c r="P130" s="970"/>
      <c r="Q130" s="973"/>
    </row>
    <row r="131" spans="1:17" ht="11.25">
      <c r="A131" s="1538">
        <v>7</v>
      </c>
      <c r="B131" s="1541" t="s">
        <v>1000</v>
      </c>
      <c r="C131" s="1544" t="s">
        <v>597</v>
      </c>
      <c r="D131" s="1000" t="s">
        <v>598</v>
      </c>
      <c r="E131" s="1016">
        <v>-30869</v>
      </c>
      <c r="F131" s="975">
        <v>-3447</v>
      </c>
      <c r="G131" s="975">
        <v>-5301</v>
      </c>
      <c r="H131" s="975">
        <v>-8950</v>
      </c>
      <c r="I131" s="975"/>
      <c r="J131" s="975"/>
      <c r="K131" s="975"/>
      <c r="L131" s="976"/>
      <c r="M131" s="975"/>
      <c r="N131" s="975"/>
      <c r="O131" s="975"/>
      <c r="P131" s="977"/>
      <c r="Q131" s="978">
        <f>SUM(E131:P131)</f>
        <v>-48567</v>
      </c>
    </row>
    <row r="132" spans="1:17" ht="11.25">
      <c r="A132" s="1539"/>
      <c r="B132" s="1542"/>
      <c r="C132" s="1545"/>
      <c r="D132" s="1017" t="s">
        <v>599</v>
      </c>
      <c r="E132" s="942">
        <v>-130</v>
      </c>
      <c r="F132" s="933">
        <v>-709</v>
      </c>
      <c r="G132" s="933">
        <v>-19792</v>
      </c>
      <c r="H132" s="933">
        <v>-10955</v>
      </c>
      <c r="I132" s="933"/>
      <c r="J132" s="933"/>
      <c r="K132" s="933"/>
      <c r="L132" s="939"/>
      <c r="M132" s="933"/>
      <c r="N132" s="933"/>
      <c r="O132" s="933"/>
      <c r="P132" s="935"/>
      <c r="Q132" s="940">
        <f>SUM(E132:P132)</f>
        <v>-31586</v>
      </c>
    </row>
    <row r="133" spans="1:17" ht="11.25">
      <c r="A133" s="1539"/>
      <c r="B133" s="1542"/>
      <c r="C133" s="1545"/>
      <c r="D133" s="1017" t="s">
        <v>600</v>
      </c>
      <c r="E133" s="942">
        <v>-30936</v>
      </c>
      <c r="F133" s="933">
        <v>-22401</v>
      </c>
      <c r="G133" s="933">
        <v>-38780</v>
      </c>
      <c r="H133" s="933">
        <v>-37252</v>
      </c>
      <c r="I133" s="933"/>
      <c r="J133" s="933"/>
      <c r="K133" s="933"/>
      <c r="L133" s="939"/>
      <c r="M133" s="933"/>
      <c r="N133" s="933"/>
      <c r="O133" s="933"/>
      <c r="P133" s="935"/>
      <c r="Q133" s="940">
        <f>SUM(E133:P133)</f>
        <v>-129369</v>
      </c>
    </row>
    <row r="134" spans="1:17" ht="11.25">
      <c r="A134" s="1539"/>
      <c r="B134" s="1542"/>
      <c r="C134" s="1545"/>
      <c r="D134" s="1018" t="s">
        <v>601</v>
      </c>
      <c r="E134" s="947">
        <f>SUM(E131:E133)</f>
        <v>-61935</v>
      </c>
      <c r="F134" s="945">
        <f aca="true" t="shared" si="23" ref="F134:P134">SUM(F131:F133)</f>
        <v>-26557</v>
      </c>
      <c r="G134" s="945">
        <f t="shared" si="23"/>
        <v>-63873</v>
      </c>
      <c r="H134" s="945">
        <f t="shared" si="23"/>
        <v>-57157</v>
      </c>
      <c r="I134" s="945">
        <f t="shared" si="23"/>
        <v>0</v>
      </c>
      <c r="J134" s="945">
        <f t="shared" si="23"/>
        <v>0</v>
      </c>
      <c r="K134" s="945">
        <f t="shared" si="23"/>
        <v>0</v>
      </c>
      <c r="L134" s="945">
        <f t="shared" si="23"/>
        <v>0</v>
      </c>
      <c r="M134" s="945">
        <f t="shared" si="23"/>
        <v>0</v>
      </c>
      <c r="N134" s="945">
        <f t="shared" si="23"/>
        <v>0</v>
      </c>
      <c r="O134" s="945">
        <f t="shared" si="23"/>
        <v>0</v>
      </c>
      <c r="P134" s="981">
        <f t="shared" si="23"/>
        <v>0</v>
      </c>
      <c r="Q134" s="948">
        <f>SUM(Q131:Q133)</f>
        <v>-209522</v>
      </c>
    </row>
    <row r="135" spans="1:17" ht="11.25">
      <c r="A135" s="1539"/>
      <c r="B135" s="1542"/>
      <c r="C135" s="1545"/>
      <c r="D135" s="1017" t="s">
        <v>602</v>
      </c>
      <c r="E135" s="942">
        <v>2963</v>
      </c>
      <c r="F135" s="933">
        <v>5686</v>
      </c>
      <c r="G135" s="933">
        <v>10133</v>
      </c>
      <c r="H135" s="933">
        <v>8829</v>
      </c>
      <c r="I135" s="933"/>
      <c r="J135" s="933"/>
      <c r="K135" s="933"/>
      <c r="L135" s="939"/>
      <c r="M135" s="933"/>
      <c r="N135" s="933"/>
      <c r="O135" s="933"/>
      <c r="P135" s="935"/>
      <c r="Q135" s="940">
        <f>SUM(E135:P135)</f>
        <v>27611</v>
      </c>
    </row>
    <row r="136" spans="1:17" ht="11.25">
      <c r="A136" s="1539"/>
      <c r="B136" s="1542"/>
      <c r="C136" s="1545"/>
      <c r="D136" s="1017" t="s">
        <v>603</v>
      </c>
      <c r="E136" s="942">
        <v>12232</v>
      </c>
      <c r="F136" s="933">
        <v>914</v>
      </c>
      <c r="G136" s="933">
        <v>162</v>
      </c>
      <c r="H136" s="933">
        <v>488</v>
      </c>
      <c r="I136" s="933"/>
      <c r="J136" s="933"/>
      <c r="K136" s="933"/>
      <c r="L136" s="939"/>
      <c r="M136" s="933"/>
      <c r="N136" s="933"/>
      <c r="O136" s="933"/>
      <c r="P136" s="935"/>
      <c r="Q136" s="940">
        <f>SUM(E136:P136)</f>
        <v>13796</v>
      </c>
    </row>
    <row r="137" spans="1:17" ht="11.25">
      <c r="A137" s="1539"/>
      <c r="B137" s="1542"/>
      <c r="C137" s="1545"/>
      <c r="D137" s="1017" t="s">
        <v>604</v>
      </c>
      <c r="E137" s="942">
        <v>7126</v>
      </c>
      <c r="F137" s="933">
        <v>1803</v>
      </c>
      <c r="G137" s="933">
        <v>1496</v>
      </c>
      <c r="H137" s="933">
        <v>2432</v>
      </c>
      <c r="I137" s="933"/>
      <c r="J137" s="933"/>
      <c r="K137" s="933"/>
      <c r="L137" s="939"/>
      <c r="M137" s="933"/>
      <c r="N137" s="933"/>
      <c r="O137" s="933"/>
      <c r="P137" s="935"/>
      <c r="Q137" s="940">
        <f>SUM(E137:P137)</f>
        <v>12857</v>
      </c>
    </row>
    <row r="138" spans="1:17" ht="11.25">
      <c r="A138" s="1539"/>
      <c r="B138" s="1542"/>
      <c r="C138" s="1545"/>
      <c r="D138" s="1018" t="s">
        <v>605</v>
      </c>
      <c r="E138" s="947">
        <f>SUM(E135:E137)</f>
        <v>22321</v>
      </c>
      <c r="F138" s="945">
        <f aca="true" t="shared" si="24" ref="F138:P138">SUM(F135:F137)</f>
        <v>8403</v>
      </c>
      <c r="G138" s="945">
        <f t="shared" si="24"/>
        <v>11791</v>
      </c>
      <c r="H138" s="945">
        <f t="shared" si="24"/>
        <v>11749</v>
      </c>
      <c r="I138" s="945">
        <f t="shared" si="24"/>
        <v>0</v>
      </c>
      <c r="J138" s="945">
        <f t="shared" si="24"/>
        <v>0</v>
      </c>
      <c r="K138" s="945">
        <f t="shared" si="24"/>
        <v>0</v>
      </c>
      <c r="L138" s="945">
        <f t="shared" si="24"/>
        <v>0</v>
      </c>
      <c r="M138" s="945">
        <f t="shared" si="24"/>
        <v>0</v>
      </c>
      <c r="N138" s="945">
        <f t="shared" si="24"/>
        <v>0</v>
      </c>
      <c r="O138" s="945">
        <f t="shared" si="24"/>
        <v>0</v>
      </c>
      <c r="P138" s="981">
        <f t="shared" si="24"/>
        <v>0</v>
      </c>
      <c r="Q138" s="948">
        <f>SUM(Q135:Q137)</f>
        <v>54264</v>
      </c>
    </row>
    <row r="139" spans="1:17" ht="11.25">
      <c r="A139" s="1539"/>
      <c r="B139" s="1542"/>
      <c r="C139" s="1547" t="s">
        <v>609</v>
      </c>
      <c r="D139" s="982" t="s">
        <v>610</v>
      </c>
      <c r="E139" s="1021"/>
      <c r="F139" s="958"/>
      <c r="G139" s="958"/>
      <c r="H139" s="958"/>
      <c r="I139" s="957"/>
      <c r="J139" s="957"/>
      <c r="K139" s="957"/>
      <c r="L139" s="957"/>
      <c r="M139" s="987"/>
      <c r="N139" s="987"/>
      <c r="O139" s="987"/>
      <c r="P139" s="988"/>
      <c r="Q139" s="940">
        <f>SUM(E139:P139)</f>
        <v>0</v>
      </c>
    </row>
    <row r="140" spans="1:17" ht="11.25">
      <c r="A140" s="1539"/>
      <c r="B140" s="1542"/>
      <c r="C140" s="1545"/>
      <c r="D140" s="982" t="s">
        <v>624</v>
      </c>
      <c r="E140" s="983">
        <v>-2400</v>
      </c>
      <c r="F140" s="958"/>
      <c r="G140" s="958"/>
      <c r="H140" s="986"/>
      <c r="I140" s="987"/>
      <c r="J140" s="952"/>
      <c r="K140" s="952"/>
      <c r="L140" s="952"/>
      <c r="M140" s="952"/>
      <c r="N140" s="987"/>
      <c r="O140" s="987"/>
      <c r="P140" s="988"/>
      <c r="Q140" s="940">
        <f>SUM(E140:P140)</f>
        <v>-2400</v>
      </c>
    </row>
    <row r="141" spans="1:17" ht="11.25">
      <c r="A141" s="1539"/>
      <c r="B141" s="1542"/>
      <c r="C141" s="1545"/>
      <c r="D141" s="982" t="s">
        <v>611</v>
      </c>
      <c r="E141" s="983"/>
      <c r="F141" s="958"/>
      <c r="G141" s="958">
        <v>2942</v>
      </c>
      <c r="H141" s="958"/>
      <c r="I141" s="957"/>
      <c r="J141" s="987"/>
      <c r="K141" s="957"/>
      <c r="L141" s="957"/>
      <c r="M141" s="957"/>
      <c r="N141" s="987"/>
      <c r="O141" s="987"/>
      <c r="P141" s="988"/>
      <c r="Q141" s="940">
        <f>SUM(E141:P141)</f>
        <v>2942</v>
      </c>
    </row>
    <row r="142" spans="1:17" ht="11.25">
      <c r="A142" s="1539"/>
      <c r="B142" s="1542"/>
      <c r="C142" s="1545"/>
      <c r="D142" s="982" t="s">
        <v>813</v>
      </c>
      <c r="E142" s="1026">
        <v>-157</v>
      </c>
      <c r="F142" s="986">
        <v>-389</v>
      </c>
      <c r="G142" s="986">
        <v>-90</v>
      </c>
      <c r="H142" s="986">
        <v>-506</v>
      </c>
      <c r="I142" s="987"/>
      <c r="J142" s="987"/>
      <c r="K142" s="987"/>
      <c r="M142" s="987"/>
      <c r="N142" s="987"/>
      <c r="O142" s="987"/>
      <c r="P142" s="988"/>
      <c r="Q142" s="940">
        <f>SUM(E142:P142)</f>
        <v>-1142</v>
      </c>
    </row>
    <row r="143" spans="1:17" ht="11.25">
      <c r="A143" s="1539"/>
      <c r="B143" s="1542"/>
      <c r="C143" s="1545"/>
      <c r="D143" s="982" t="s">
        <v>1001</v>
      </c>
      <c r="E143" s="983"/>
      <c r="F143" s="983">
        <v>150</v>
      </c>
      <c r="G143" s="983"/>
      <c r="H143" s="1026"/>
      <c r="I143" s="1006"/>
      <c r="J143" s="1021"/>
      <c r="K143" s="1021"/>
      <c r="L143" s="1021"/>
      <c r="M143" s="989"/>
      <c r="N143" s="987"/>
      <c r="O143" s="987"/>
      <c r="P143" s="988"/>
      <c r="Q143" s="940">
        <f>SUM(E143:P143)</f>
        <v>150</v>
      </c>
    </row>
    <row r="144" spans="1:17" ht="11.25">
      <c r="A144" s="1539"/>
      <c r="B144" s="1542"/>
      <c r="C144" s="1545"/>
      <c r="D144" s="982" t="s">
        <v>1002</v>
      </c>
      <c r="E144" s="983"/>
      <c r="F144" s="958">
        <v>9744</v>
      </c>
      <c r="G144" s="958">
        <v>7565</v>
      </c>
      <c r="H144" s="986">
        <v>2320</v>
      </c>
      <c r="I144" s="987"/>
      <c r="J144" s="957"/>
      <c r="K144" s="957"/>
      <c r="L144" s="957"/>
      <c r="M144" s="957"/>
      <c r="N144" s="987"/>
      <c r="O144" s="987"/>
      <c r="P144" s="988"/>
      <c r="Q144" s="940">
        <f>SUM(E144:P144)</f>
        <v>19629</v>
      </c>
    </row>
    <row r="145" spans="1:17" ht="11.25">
      <c r="A145" s="1539"/>
      <c r="B145" s="1542"/>
      <c r="C145" s="1545"/>
      <c r="D145" s="982" t="s">
        <v>1003</v>
      </c>
      <c r="E145" s="983">
        <v>35</v>
      </c>
      <c r="F145" s="983"/>
      <c r="G145" s="983"/>
      <c r="H145" s="1026"/>
      <c r="I145" s="1006"/>
      <c r="J145" s="1021"/>
      <c r="K145" s="1021"/>
      <c r="L145" s="1021"/>
      <c r="M145" s="989"/>
      <c r="N145" s="987"/>
      <c r="O145" s="987"/>
      <c r="P145" s="988"/>
      <c r="Q145" s="940">
        <f>SUM(E145:P145)</f>
        <v>35</v>
      </c>
    </row>
    <row r="146" spans="1:17" ht="11.25">
      <c r="A146" s="1539"/>
      <c r="B146" s="1542"/>
      <c r="C146" s="1545"/>
      <c r="D146" s="982" t="s">
        <v>744</v>
      </c>
      <c r="E146" s="983">
        <v>336</v>
      </c>
      <c r="F146" s="983"/>
      <c r="G146" s="983">
        <v>6687</v>
      </c>
      <c r="H146" s="983">
        <v>7914</v>
      </c>
      <c r="I146" s="983"/>
      <c r="J146" s="983"/>
      <c r="K146" s="983"/>
      <c r="M146" s="986"/>
      <c r="N146" s="986"/>
      <c r="O146" s="986"/>
      <c r="P146" s="1008"/>
      <c r="Q146" s="940">
        <f>SUM(E146:P146)</f>
        <v>14937</v>
      </c>
    </row>
    <row r="147" spans="1:17" ht="11.25">
      <c r="A147" s="1539"/>
      <c r="B147" s="1542"/>
      <c r="C147" s="1545"/>
      <c r="D147" s="982" t="s">
        <v>632</v>
      </c>
      <c r="E147" s="983"/>
      <c r="F147" s="983"/>
      <c r="G147" s="983"/>
      <c r="H147" s="983"/>
      <c r="I147" s="983"/>
      <c r="J147" s="983"/>
      <c r="K147" s="983"/>
      <c r="M147" s="986"/>
      <c r="N147" s="986"/>
      <c r="O147" s="986"/>
      <c r="P147" s="1008"/>
      <c r="Q147" s="940">
        <f>SUM(E147:P147)</f>
        <v>0</v>
      </c>
    </row>
    <row r="148" spans="1:17" ht="11.25">
      <c r="A148" s="1539"/>
      <c r="B148" s="1542"/>
      <c r="C148" s="1545"/>
      <c r="D148" s="982" t="s">
        <v>619</v>
      </c>
      <c r="E148" s="983"/>
      <c r="F148" s="983"/>
      <c r="G148" s="983">
        <v>7545</v>
      </c>
      <c r="H148" s="983">
        <v>3840</v>
      </c>
      <c r="I148" s="1021"/>
      <c r="J148" s="1021"/>
      <c r="K148" s="1021"/>
      <c r="L148" s="1021"/>
      <c r="M148" s="987"/>
      <c r="N148" s="987"/>
      <c r="O148" s="987"/>
      <c r="P148" s="988"/>
      <c r="Q148" s="940">
        <f>SUM(E148:P148)</f>
        <v>11385</v>
      </c>
    </row>
    <row r="149" spans="1:17" ht="11.25">
      <c r="A149" s="1539"/>
      <c r="B149" s="1542"/>
      <c r="C149" s="1545"/>
      <c r="D149" s="982" t="s">
        <v>614</v>
      </c>
      <c r="E149" s="983">
        <v>41800</v>
      </c>
      <c r="F149" s="958">
        <v>8649</v>
      </c>
      <c r="G149" s="958">
        <v>27433</v>
      </c>
      <c r="H149" s="983">
        <v>31840</v>
      </c>
      <c r="I149" s="1021"/>
      <c r="J149" s="958"/>
      <c r="K149" s="986"/>
      <c r="L149" s="986"/>
      <c r="M149" s="986"/>
      <c r="N149" s="986"/>
      <c r="O149" s="986"/>
      <c r="P149" s="986"/>
      <c r="Q149" s="940">
        <f>SUM(E149:P149)</f>
        <v>109722</v>
      </c>
    </row>
    <row r="150" spans="1:17" ht="12" thickBot="1">
      <c r="A150" s="1540"/>
      <c r="B150" s="1543"/>
      <c r="C150" s="1548"/>
      <c r="D150" s="1013" t="s">
        <v>612</v>
      </c>
      <c r="E150" s="1023">
        <f aca="true" t="shared" si="25" ref="E150:Q150">SUM(E139:E149)</f>
        <v>39614</v>
      </c>
      <c r="F150" s="997">
        <f t="shared" si="25"/>
        <v>18154</v>
      </c>
      <c r="G150" s="997">
        <f t="shared" si="25"/>
        <v>52082</v>
      </c>
      <c r="H150" s="997">
        <f t="shared" si="25"/>
        <v>45408</v>
      </c>
      <c r="I150" s="997">
        <f t="shared" si="25"/>
        <v>0</v>
      </c>
      <c r="J150" s="997">
        <f t="shared" si="25"/>
        <v>0</v>
      </c>
      <c r="K150" s="997">
        <f t="shared" si="25"/>
        <v>0</v>
      </c>
      <c r="L150" s="997">
        <f t="shared" si="25"/>
        <v>0</v>
      </c>
      <c r="M150" s="997">
        <f t="shared" si="25"/>
        <v>0</v>
      </c>
      <c r="N150" s="997">
        <f t="shared" si="25"/>
        <v>0</v>
      </c>
      <c r="O150" s="997">
        <f t="shared" si="25"/>
        <v>0</v>
      </c>
      <c r="P150" s="997">
        <f t="shared" si="25"/>
        <v>0</v>
      </c>
      <c r="Q150" s="1024">
        <f t="shared" si="25"/>
        <v>155258</v>
      </c>
    </row>
    <row r="151" spans="1:17" ht="12" thickBot="1">
      <c r="A151" s="965"/>
      <c r="B151" s="1073"/>
      <c r="C151" s="966"/>
      <c r="D151" s="1025"/>
      <c r="E151" s="972"/>
      <c r="F151" s="969"/>
      <c r="G151" s="969"/>
      <c r="H151" s="969"/>
      <c r="I151" s="969"/>
      <c r="J151" s="969"/>
      <c r="K151" s="969"/>
      <c r="L151" s="969"/>
      <c r="M151" s="969"/>
      <c r="N151" s="969"/>
      <c r="O151" s="969"/>
      <c r="P151" s="970"/>
      <c r="Q151" s="973"/>
    </row>
    <row r="152" spans="1:17" ht="11.25">
      <c r="A152" s="1538">
        <v>8</v>
      </c>
      <c r="B152" s="1555" t="s">
        <v>1004</v>
      </c>
      <c r="C152" s="1544" t="s">
        <v>597</v>
      </c>
      <c r="D152" s="1000" t="s">
        <v>598</v>
      </c>
      <c r="E152" s="1016">
        <v>0</v>
      </c>
      <c r="F152" s="1016"/>
      <c r="G152" s="1016"/>
      <c r="H152" s="1016"/>
      <c r="I152" s="1027"/>
      <c r="J152" s="975"/>
      <c r="K152" s="1027"/>
      <c r="L152" s="1027"/>
      <c r="M152" s="975"/>
      <c r="N152" s="975"/>
      <c r="O152" s="975"/>
      <c r="P152" s="977"/>
      <c r="Q152" s="978">
        <f>SUM(E152:P152)</f>
        <v>0</v>
      </c>
    </row>
    <row r="153" spans="1:17" ht="11.25">
      <c r="A153" s="1539"/>
      <c r="B153" s="1556"/>
      <c r="C153" s="1545"/>
      <c r="D153" s="1017" t="s">
        <v>599</v>
      </c>
      <c r="E153" s="942">
        <v>-85</v>
      </c>
      <c r="F153" s="942"/>
      <c r="G153" s="942"/>
      <c r="H153" s="942"/>
      <c r="I153" s="1028"/>
      <c r="J153" s="933"/>
      <c r="K153" s="1028"/>
      <c r="L153" s="1028"/>
      <c r="M153" s="933"/>
      <c r="N153" s="933"/>
      <c r="O153" s="933"/>
      <c r="P153" s="935"/>
      <c r="Q153" s="940">
        <f>SUM(E153:P153)</f>
        <v>-85</v>
      </c>
    </row>
    <row r="154" spans="1:17" ht="11.25">
      <c r="A154" s="1539"/>
      <c r="B154" s="1556"/>
      <c r="C154" s="1545"/>
      <c r="D154" s="1017" t="s">
        <v>600</v>
      </c>
      <c r="E154" s="942">
        <v>0</v>
      </c>
      <c r="F154" s="942"/>
      <c r="G154" s="942"/>
      <c r="H154" s="942"/>
      <c r="I154" s="1028"/>
      <c r="J154" s="933"/>
      <c r="K154" s="1028"/>
      <c r="L154" s="1028"/>
      <c r="M154" s="933"/>
      <c r="N154" s="933"/>
      <c r="O154" s="933"/>
      <c r="P154" s="935"/>
      <c r="Q154" s="940">
        <f>SUM(E154:P154)</f>
        <v>0</v>
      </c>
    </row>
    <row r="155" spans="1:17" ht="11.25">
      <c r="A155" s="1539"/>
      <c r="B155" s="1556"/>
      <c r="C155" s="1545"/>
      <c r="D155" s="1018" t="s">
        <v>601</v>
      </c>
      <c r="E155" s="947">
        <v>-85</v>
      </c>
      <c r="F155" s="947">
        <f aca="true" t="shared" si="26" ref="F155:M155">SUM(F152:F154)</f>
        <v>0</v>
      </c>
      <c r="G155" s="947">
        <f t="shared" si="26"/>
        <v>0</v>
      </c>
      <c r="H155" s="947">
        <f t="shared" si="26"/>
        <v>0</v>
      </c>
      <c r="I155" s="945">
        <f t="shared" si="26"/>
        <v>0</v>
      </c>
      <c r="J155" s="946">
        <f t="shared" si="26"/>
        <v>0</v>
      </c>
      <c r="K155" s="945">
        <f t="shared" si="26"/>
        <v>0</v>
      </c>
      <c r="L155" s="945">
        <f t="shared" si="26"/>
        <v>0</v>
      </c>
      <c r="M155" s="946">
        <f t="shared" si="26"/>
        <v>0</v>
      </c>
      <c r="N155" s="945">
        <f>SUM(N152:N154)</f>
        <v>0</v>
      </c>
      <c r="O155" s="945">
        <f>SUM(O152:O154)</f>
        <v>0</v>
      </c>
      <c r="P155" s="981">
        <f>SUM(P152:P154)</f>
        <v>0</v>
      </c>
      <c r="Q155" s="948">
        <f>SUM(Q152:Q154)</f>
        <v>-85</v>
      </c>
    </row>
    <row r="156" spans="1:17" ht="11.25">
      <c r="A156" s="1539"/>
      <c r="B156" s="1556"/>
      <c r="C156" s="1545"/>
      <c r="D156" s="1017" t="s">
        <v>602</v>
      </c>
      <c r="E156" s="983">
        <v>85</v>
      </c>
      <c r="F156" s="958"/>
      <c r="G156" s="958"/>
      <c r="H156" s="1028"/>
      <c r="I156" s="1028"/>
      <c r="J156" s="933"/>
      <c r="K156" s="1028"/>
      <c r="L156" s="1028"/>
      <c r="M156" s="933"/>
      <c r="N156" s="933"/>
      <c r="O156" s="933"/>
      <c r="P156" s="935"/>
      <c r="Q156" s="940">
        <f>SUM(E156:P156)</f>
        <v>85</v>
      </c>
    </row>
    <row r="157" spans="1:17" ht="11.25">
      <c r="A157" s="1539"/>
      <c r="B157" s="1556"/>
      <c r="C157" s="1545"/>
      <c r="D157" s="1017" t="s">
        <v>603</v>
      </c>
      <c r="E157" s="942">
        <v>0</v>
      </c>
      <c r="F157" s="942"/>
      <c r="G157" s="942"/>
      <c r="H157" s="942"/>
      <c r="I157" s="1028"/>
      <c r="J157" s="933"/>
      <c r="K157" s="1028"/>
      <c r="L157" s="1028"/>
      <c r="M157" s="933"/>
      <c r="N157" s="933"/>
      <c r="O157" s="933"/>
      <c r="P157" s="935"/>
      <c r="Q157" s="940">
        <f>SUM(E157:P157)</f>
        <v>0</v>
      </c>
    </row>
    <row r="158" spans="1:17" ht="11.25">
      <c r="A158" s="1539"/>
      <c r="B158" s="1556"/>
      <c r="C158" s="1545"/>
      <c r="D158" s="1017" t="s">
        <v>604</v>
      </c>
      <c r="E158" s="942">
        <v>0</v>
      </c>
      <c r="F158" s="942"/>
      <c r="G158" s="942"/>
      <c r="H158" s="942"/>
      <c r="I158" s="1028"/>
      <c r="J158" s="933"/>
      <c r="K158" s="1028"/>
      <c r="L158" s="1028"/>
      <c r="M158" s="933"/>
      <c r="N158" s="933"/>
      <c r="O158" s="933"/>
      <c r="P158" s="935"/>
      <c r="Q158" s="940">
        <f>SUM(E158:P158)</f>
        <v>0</v>
      </c>
    </row>
    <row r="159" spans="1:17" ht="11.25">
      <c r="A159" s="1539"/>
      <c r="B159" s="1556"/>
      <c r="C159" s="1545"/>
      <c r="D159" s="1018" t="s">
        <v>605</v>
      </c>
      <c r="E159" s="947">
        <v>85</v>
      </c>
      <c r="F159" s="947">
        <f aca="true" t="shared" si="27" ref="F159:P159">SUM(F156:F158)</f>
        <v>0</v>
      </c>
      <c r="G159" s="947">
        <f t="shared" si="27"/>
        <v>0</v>
      </c>
      <c r="H159" s="947">
        <f t="shared" si="27"/>
        <v>0</v>
      </c>
      <c r="I159" s="945">
        <f t="shared" si="27"/>
        <v>0</v>
      </c>
      <c r="J159" s="945">
        <f t="shared" si="27"/>
        <v>0</v>
      </c>
      <c r="K159" s="945">
        <f t="shared" si="27"/>
        <v>0</v>
      </c>
      <c r="L159" s="945">
        <f t="shared" si="27"/>
        <v>0</v>
      </c>
      <c r="M159" s="945">
        <f t="shared" si="27"/>
        <v>0</v>
      </c>
      <c r="N159" s="945">
        <f t="shared" si="27"/>
        <v>0</v>
      </c>
      <c r="O159" s="945">
        <f t="shared" si="27"/>
        <v>0</v>
      </c>
      <c r="P159" s="981">
        <f t="shared" si="27"/>
        <v>0</v>
      </c>
      <c r="Q159" s="948">
        <f>SUM(Q156:Q158)</f>
        <v>85</v>
      </c>
    </row>
    <row r="160" spans="1:17" ht="11.25">
      <c r="A160" s="1539"/>
      <c r="B160" s="1556"/>
      <c r="C160" s="1547" t="s">
        <v>609</v>
      </c>
      <c r="D160" s="982" t="s">
        <v>624</v>
      </c>
      <c r="E160" s="1021"/>
      <c r="F160" s="958"/>
      <c r="G160" s="958"/>
      <c r="H160" s="1028"/>
      <c r="I160" s="1028"/>
      <c r="J160" s="952"/>
      <c r="K160" s="1028"/>
      <c r="L160" s="1028"/>
      <c r="M160" s="1028"/>
      <c r="N160" s="952"/>
      <c r="O160" s="952"/>
      <c r="P160" s="954"/>
      <c r="Q160" s="940">
        <f>SUM(E160:P160)</f>
        <v>0</v>
      </c>
    </row>
    <row r="161" spans="1:17" ht="11.25">
      <c r="A161" s="1539"/>
      <c r="B161" s="1556"/>
      <c r="C161" s="1545"/>
      <c r="D161" s="982" t="s">
        <v>611</v>
      </c>
      <c r="E161" s="1022"/>
      <c r="F161" s="989"/>
      <c r="G161" s="989"/>
      <c r="H161" s="1028"/>
      <c r="I161" s="1028"/>
      <c r="J161" s="987"/>
      <c r="K161" s="1028"/>
      <c r="L161" s="1028"/>
      <c r="M161" s="987"/>
      <c r="N161" s="987"/>
      <c r="O161" s="987"/>
      <c r="P161" s="988"/>
      <c r="Q161" s="940">
        <f>SUM(E161:P161)</f>
        <v>0</v>
      </c>
    </row>
    <row r="162" spans="1:17" ht="11.25">
      <c r="A162" s="1539"/>
      <c r="B162" s="1556"/>
      <c r="C162" s="1545"/>
      <c r="D162" s="982" t="s">
        <v>620</v>
      </c>
      <c r="E162" s="1022"/>
      <c r="F162" s="989"/>
      <c r="G162" s="987"/>
      <c r="H162" s="1028"/>
      <c r="I162" s="1028"/>
      <c r="J162" s="987"/>
      <c r="K162" s="1028"/>
      <c r="L162" s="1028"/>
      <c r="M162" s="1028"/>
      <c r="N162" s="987"/>
      <c r="O162" s="987"/>
      <c r="P162" s="988"/>
      <c r="Q162" s="940">
        <f>SUM(E162:P162)</f>
        <v>0</v>
      </c>
    </row>
    <row r="163" spans="1:17" ht="11.25">
      <c r="A163" s="1539"/>
      <c r="B163" s="1556"/>
      <c r="C163" s="1545"/>
      <c r="D163" s="982" t="s">
        <v>628</v>
      </c>
      <c r="E163" s="1022"/>
      <c r="F163" s="1022"/>
      <c r="G163" s="1022"/>
      <c r="H163" s="1022"/>
      <c r="I163" s="1022"/>
      <c r="J163" s="1022"/>
      <c r="K163" s="1022"/>
      <c r="L163" s="1022"/>
      <c r="M163" s="987"/>
      <c r="N163" s="987"/>
      <c r="O163" s="987"/>
      <c r="P163" s="988"/>
      <c r="Q163" s="940">
        <f>SUM(E163:P163)</f>
        <v>0</v>
      </c>
    </row>
    <row r="164" spans="1:17" ht="11.25">
      <c r="A164" s="1539"/>
      <c r="B164" s="1556"/>
      <c r="C164" s="1545"/>
      <c r="D164" s="982" t="s">
        <v>626</v>
      </c>
      <c r="E164" s="1022"/>
      <c r="F164" s="989"/>
      <c r="G164" s="989"/>
      <c r="H164" s="1028"/>
      <c r="I164" s="1028"/>
      <c r="J164" s="987"/>
      <c r="K164" s="1028"/>
      <c r="L164" s="1028"/>
      <c r="M164" s="1028"/>
      <c r="N164" s="987"/>
      <c r="O164" s="987"/>
      <c r="P164" s="988"/>
      <c r="Q164" s="940">
        <f>SUM(E164:P164)</f>
        <v>0</v>
      </c>
    </row>
    <row r="165" spans="1:17" ht="12" thickBot="1">
      <c r="A165" s="1540"/>
      <c r="B165" s="1557"/>
      <c r="C165" s="1548"/>
      <c r="D165" s="1013" t="s">
        <v>612</v>
      </c>
      <c r="E165" s="1023">
        <f>SUM(E160:E164)</f>
        <v>0</v>
      </c>
      <c r="F165" s="997">
        <f aca="true" t="shared" si="28" ref="F165:Q165">SUM(F160:F164)</f>
        <v>0</v>
      </c>
      <c r="G165" s="997">
        <f>SUM(G160:G164)</f>
        <v>0</v>
      </c>
      <c r="H165" s="997">
        <f t="shared" si="28"/>
        <v>0</v>
      </c>
      <c r="I165" s="997">
        <f t="shared" si="28"/>
        <v>0</v>
      </c>
      <c r="J165" s="997">
        <f>SUM(J160:J164)</f>
        <v>0</v>
      </c>
      <c r="K165" s="997">
        <f t="shared" si="28"/>
        <v>0</v>
      </c>
      <c r="L165" s="997">
        <f t="shared" si="28"/>
        <v>0</v>
      </c>
      <c r="M165" s="997">
        <f>SUM(M160:M164)</f>
        <v>0</v>
      </c>
      <c r="N165" s="997">
        <f t="shared" si="28"/>
        <v>0</v>
      </c>
      <c r="O165" s="997">
        <f t="shared" si="28"/>
        <v>0</v>
      </c>
      <c r="P165" s="1029">
        <f t="shared" si="28"/>
        <v>0</v>
      </c>
      <c r="Q165" s="1024">
        <f t="shared" si="28"/>
        <v>0</v>
      </c>
    </row>
    <row r="166" spans="1:17" ht="12" thickBot="1">
      <c r="A166" s="965"/>
      <c r="B166" s="1073"/>
      <c r="C166" s="966"/>
      <c r="D166" s="1015"/>
      <c r="E166" s="972"/>
      <c r="F166" s="969"/>
      <c r="G166" s="969"/>
      <c r="H166" s="1030"/>
      <c r="I166" s="1030"/>
      <c r="J166" s="969"/>
      <c r="K166" s="970"/>
      <c r="L166" s="971"/>
      <c r="M166" s="972"/>
      <c r="N166" s="969"/>
      <c r="O166" s="969"/>
      <c r="P166" s="970"/>
      <c r="Q166" s="973"/>
    </row>
    <row r="167" spans="1:17" ht="11.25">
      <c r="A167" s="1538">
        <v>9</v>
      </c>
      <c r="B167" s="1549" t="s">
        <v>627</v>
      </c>
      <c r="C167" s="1544" t="s">
        <v>597</v>
      </c>
      <c r="D167" s="1000" t="s">
        <v>598</v>
      </c>
      <c r="E167" s="1016">
        <v>-10529</v>
      </c>
      <c r="F167" s="1031">
        <v>-8395</v>
      </c>
      <c r="G167" s="1032">
        <v>-8945</v>
      </c>
      <c r="H167" s="1033">
        <v>-170</v>
      </c>
      <c r="I167" s="1034"/>
      <c r="J167" s="1032"/>
      <c r="K167" s="1035"/>
      <c r="L167" s="1036"/>
      <c r="M167" s="975"/>
      <c r="N167" s="1032"/>
      <c r="O167" s="1032"/>
      <c r="P167" s="1037"/>
      <c r="Q167" s="978">
        <f>SUM(E167:P167)</f>
        <v>-28039</v>
      </c>
    </row>
    <row r="168" spans="1:17" ht="11.25">
      <c r="A168" s="1539"/>
      <c r="B168" s="1550"/>
      <c r="C168" s="1545"/>
      <c r="D168" s="1017" t="s">
        <v>599</v>
      </c>
      <c r="E168" s="942">
        <v>-1069</v>
      </c>
      <c r="F168" s="1038">
        <v>0</v>
      </c>
      <c r="G168" s="941">
        <v>-2400</v>
      </c>
      <c r="H168" s="1039">
        <v>0</v>
      </c>
      <c r="I168" s="1038"/>
      <c r="J168" s="941"/>
      <c r="K168" s="941"/>
      <c r="L168" s="933"/>
      <c r="M168" s="933"/>
      <c r="N168" s="941"/>
      <c r="O168" s="941"/>
      <c r="P168" s="935"/>
      <c r="Q168" s="936">
        <f>SUM(E168:P168)</f>
        <v>-3469</v>
      </c>
    </row>
    <row r="169" spans="1:17" ht="11.25">
      <c r="A169" s="1539"/>
      <c r="B169" s="1550"/>
      <c r="C169" s="1545"/>
      <c r="D169" s="1017" t="s">
        <v>600</v>
      </c>
      <c r="E169" s="942">
        <v>-11706</v>
      </c>
      <c r="F169" s="1038">
        <v>-13324</v>
      </c>
      <c r="G169" s="933">
        <v>-7162</v>
      </c>
      <c r="H169" s="1039">
        <v>-14374</v>
      </c>
      <c r="I169" s="1038"/>
      <c r="J169" s="933"/>
      <c r="K169" s="939"/>
      <c r="L169" s="939"/>
      <c r="M169" s="933"/>
      <c r="N169" s="933"/>
      <c r="O169" s="933"/>
      <c r="P169" s="935"/>
      <c r="Q169" s="940">
        <f>SUM(E169:P169)</f>
        <v>-46566</v>
      </c>
    </row>
    <row r="170" spans="1:17" ht="11.25">
      <c r="A170" s="1539"/>
      <c r="B170" s="1550"/>
      <c r="C170" s="1545"/>
      <c r="D170" s="1018" t="s">
        <v>601</v>
      </c>
      <c r="E170" s="947">
        <v>-23304</v>
      </c>
      <c r="F170" s="945">
        <v>-21719</v>
      </c>
      <c r="G170" s="945">
        <v>-18507</v>
      </c>
      <c r="H170" s="1003">
        <v>-14544</v>
      </c>
      <c r="I170" s="945">
        <f aca="true" t="shared" si="29" ref="I170:P170">SUM(I167:I169)</f>
        <v>0</v>
      </c>
      <c r="J170" s="946">
        <f t="shared" si="29"/>
        <v>0</v>
      </c>
      <c r="K170" s="945">
        <f t="shared" si="29"/>
        <v>0</v>
      </c>
      <c r="L170" s="945">
        <f t="shared" si="29"/>
        <v>0</v>
      </c>
      <c r="M170" s="945">
        <f t="shared" si="29"/>
        <v>0</v>
      </c>
      <c r="N170" s="945">
        <f t="shared" si="29"/>
        <v>0</v>
      </c>
      <c r="O170" s="945">
        <f t="shared" si="29"/>
        <v>0</v>
      </c>
      <c r="P170" s="981">
        <f t="shared" si="29"/>
        <v>0</v>
      </c>
      <c r="Q170" s="948">
        <f>SUM(Q167:Q169)</f>
        <v>-78074</v>
      </c>
    </row>
    <row r="171" spans="1:17" ht="11.25">
      <c r="A171" s="1539"/>
      <c r="B171" s="1550"/>
      <c r="C171" s="1545"/>
      <c r="D171" s="1017" t="s">
        <v>602</v>
      </c>
      <c r="E171" s="942">
        <v>6496</v>
      </c>
      <c r="F171" s="1038">
        <v>11552</v>
      </c>
      <c r="G171" s="933">
        <v>8410</v>
      </c>
      <c r="H171" s="1039">
        <v>6224</v>
      </c>
      <c r="I171" s="1038"/>
      <c r="J171" s="933"/>
      <c r="K171" s="1035"/>
      <c r="L171" s="1035"/>
      <c r="M171" s="933"/>
      <c r="N171" s="933"/>
      <c r="O171" s="933"/>
      <c r="P171" s="935"/>
      <c r="Q171" s="940">
        <f>SUM(E171:P171)</f>
        <v>32682</v>
      </c>
    </row>
    <row r="172" spans="1:17" ht="11.25">
      <c r="A172" s="1539"/>
      <c r="B172" s="1550"/>
      <c r="C172" s="1545"/>
      <c r="D172" s="1017" t="s">
        <v>603</v>
      </c>
      <c r="E172" s="942">
        <v>0</v>
      </c>
      <c r="F172" s="1038">
        <v>0</v>
      </c>
      <c r="G172" s="933">
        <v>0</v>
      </c>
      <c r="H172" s="1039">
        <v>0</v>
      </c>
      <c r="I172" s="1038"/>
      <c r="J172" s="933"/>
      <c r="K172" s="941"/>
      <c r="L172" s="933"/>
      <c r="M172" s="933"/>
      <c r="N172" s="933"/>
      <c r="O172" s="933"/>
      <c r="P172" s="935"/>
      <c r="Q172" s="940">
        <f>SUM(E172:P172)</f>
        <v>0</v>
      </c>
    </row>
    <row r="173" spans="1:17" ht="11.25">
      <c r="A173" s="1539"/>
      <c r="B173" s="1550"/>
      <c r="C173" s="1545"/>
      <c r="D173" s="1017" t="s">
        <v>604</v>
      </c>
      <c r="E173" s="942">
        <v>0</v>
      </c>
      <c r="F173" s="1038">
        <v>0</v>
      </c>
      <c r="G173" s="933">
        <v>0</v>
      </c>
      <c r="H173" s="1039">
        <v>0</v>
      </c>
      <c r="I173" s="1038"/>
      <c r="J173" s="933"/>
      <c r="K173" s="941"/>
      <c r="L173" s="933"/>
      <c r="M173" s="933"/>
      <c r="N173" s="933"/>
      <c r="O173" s="933"/>
      <c r="P173" s="935"/>
      <c r="Q173" s="940">
        <f>SUM(E173:P173)</f>
        <v>0</v>
      </c>
    </row>
    <row r="174" spans="1:17" ht="11.25">
      <c r="A174" s="1539"/>
      <c r="B174" s="1550"/>
      <c r="C174" s="1546"/>
      <c r="D174" s="1018" t="s">
        <v>605</v>
      </c>
      <c r="E174" s="947">
        <v>6496</v>
      </c>
      <c r="F174" s="945">
        <v>11552</v>
      </c>
      <c r="G174" s="945">
        <v>8410</v>
      </c>
      <c r="H174" s="1003">
        <v>6224</v>
      </c>
      <c r="I174" s="945">
        <f aca="true" t="shared" si="30" ref="I174:P174">SUM(I171:I173)</f>
        <v>0</v>
      </c>
      <c r="J174" s="945">
        <f t="shared" si="30"/>
        <v>0</v>
      </c>
      <c r="K174" s="945">
        <f t="shared" si="30"/>
        <v>0</v>
      </c>
      <c r="L174" s="945">
        <f t="shared" si="30"/>
        <v>0</v>
      </c>
      <c r="M174" s="945">
        <f t="shared" si="30"/>
        <v>0</v>
      </c>
      <c r="N174" s="945">
        <f t="shared" si="30"/>
        <v>0</v>
      </c>
      <c r="O174" s="945">
        <f t="shared" si="30"/>
        <v>0</v>
      </c>
      <c r="P174" s="981">
        <f t="shared" si="30"/>
        <v>0</v>
      </c>
      <c r="Q174" s="948">
        <f>SUM(Q171:Q173)</f>
        <v>32682</v>
      </c>
    </row>
    <row r="175" spans="1:17" ht="11.25">
      <c r="A175" s="1539"/>
      <c r="B175" s="1550"/>
      <c r="C175" s="1547" t="s">
        <v>609</v>
      </c>
      <c r="D175" s="982" t="s">
        <v>744</v>
      </c>
      <c r="E175" s="952">
        <v>1949</v>
      </c>
      <c r="F175" s="952"/>
      <c r="G175" s="952"/>
      <c r="H175" s="952"/>
      <c r="I175" s="958"/>
      <c r="J175" s="958"/>
      <c r="K175" s="939"/>
      <c r="M175" s="958"/>
      <c r="N175" s="958"/>
      <c r="O175" s="958"/>
      <c r="P175" s="1040"/>
      <c r="Q175" s="940">
        <f aca="true" t="shared" si="31" ref="Q175:Q180">SUM(E175:P175)</f>
        <v>1949</v>
      </c>
    </row>
    <row r="176" spans="1:17" ht="11.25">
      <c r="A176" s="1539"/>
      <c r="B176" s="1550"/>
      <c r="C176" s="1545"/>
      <c r="D176" s="982" t="s">
        <v>610</v>
      </c>
      <c r="E176" s="952">
        <v>56724</v>
      </c>
      <c r="F176" s="952">
        <v>18816</v>
      </c>
      <c r="G176" s="952">
        <v>37410</v>
      </c>
      <c r="H176" s="952">
        <v>40160</v>
      </c>
      <c r="I176" s="958"/>
      <c r="J176" s="986"/>
      <c r="K176" s="939"/>
      <c r="M176" s="958"/>
      <c r="N176" s="986"/>
      <c r="O176" s="986"/>
      <c r="P176" s="1008"/>
      <c r="Q176" s="940">
        <f t="shared" si="31"/>
        <v>153110</v>
      </c>
    </row>
    <row r="177" spans="1:17" ht="11.25">
      <c r="A177" s="1539"/>
      <c r="B177" s="1550"/>
      <c r="C177" s="1545"/>
      <c r="D177" s="982" t="s">
        <v>624</v>
      </c>
      <c r="E177" s="952"/>
      <c r="F177" s="952"/>
      <c r="G177" s="952"/>
      <c r="H177" s="952"/>
      <c r="I177" s="958"/>
      <c r="J177" s="958"/>
      <c r="K177" s="986"/>
      <c r="L177" s="986"/>
      <c r="M177" s="986"/>
      <c r="N177" s="986"/>
      <c r="O177" s="986"/>
      <c r="P177" s="1008"/>
      <c r="Q177" s="940">
        <f>SUM(E177:P177)</f>
        <v>0</v>
      </c>
    </row>
    <row r="178" spans="1:17" ht="11.25">
      <c r="A178" s="1539"/>
      <c r="B178" s="1550"/>
      <c r="C178" s="1545"/>
      <c r="D178" s="982" t="s">
        <v>611</v>
      </c>
      <c r="E178" s="952">
        <v>100</v>
      </c>
      <c r="F178" s="952"/>
      <c r="G178" s="952">
        <v>120</v>
      </c>
      <c r="H178" s="952"/>
      <c r="I178" s="957"/>
      <c r="J178" s="986"/>
      <c r="K178" s="958"/>
      <c r="L178" s="958"/>
      <c r="M178" s="958"/>
      <c r="N178" s="986"/>
      <c r="O178" s="986"/>
      <c r="P178" s="1008"/>
      <c r="Q178" s="940">
        <f t="shared" si="31"/>
        <v>220</v>
      </c>
    </row>
    <row r="179" spans="1:17" ht="11.25">
      <c r="A179" s="1539"/>
      <c r="B179" s="1550"/>
      <c r="C179" s="1545"/>
      <c r="D179" s="982" t="s">
        <v>628</v>
      </c>
      <c r="E179" s="952">
        <v>-41800</v>
      </c>
      <c r="F179" s="952">
        <v>-8649</v>
      </c>
      <c r="G179" s="952">
        <v>-27433</v>
      </c>
      <c r="H179" s="952">
        <v>-31840</v>
      </c>
      <c r="I179" s="958"/>
      <c r="J179" s="958"/>
      <c r="K179" s="986"/>
      <c r="L179" s="986"/>
      <c r="M179" s="986"/>
      <c r="N179" s="986"/>
      <c r="O179" s="986"/>
      <c r="P179" s="1008"/>
      <c r="Q179" s="1041">
        <f t="shared" si="31"/>
        <v>-109722</v>
      </c>
    </row>
    <row r="180" spans="1:17" ht="11.25">
      <c r="A180" s="1539"/>
      <c r="B180" s="1550"/>
      <c r="C180" s="1545"/>
      <c r="D180" s="982" t="s">
        <v>620</v>
      </c>
      <c r="E180" s="952"/>
      <c r="F180" s="952"/>
      <c r="G180" s="952"/>
      <c r="H180" s="952"/>
      <c r="I180" s="957"/>
      <c r="J180" s="958"/>
      <c r="K180" s="958"/>
      <c r="L180" s="958"/>
      <c r="M180" s="958"/>
      <c r="N180" s="986"/>
      <c r="O180" s="986"/>
      <c r="P180" s="1008"/>
      <c r="Q180" s="940">
        <f t="shared" si="31"/>
        <v>0</v>
      </c>
    </row>
    <row r="181" spans="1:17" ht="12" thickBot="1">
      <c r="A181" s="1540"/>
      <c r="B181" s="1551"/>
      <c r="C181" s="1548"/>
      <c r="D181" s="1013" t="s">
        <v>612</v>
      </c>
      <c r="E181" s="1023">
        <f aca="true" t="shared" si="32" ref="E181:Q181">SUM(E175:E180)</f>
        <v>16973</v>
      </c>
      <c r="F181" s="997">
        <f t="shared" si="32"/>
        <v>10167</v>
      </c>
      <c r="G181" s="997">
        <f t="shared" si="32"/>
        <v>10097</v>
      </c>
      <c r="H181" s="1042">
        <f t="shared" si="32"/>
        <v>8320</v>
      </c>
      <c r="I181" s="997">
        <f t="shared" si="32"/>
        <v>0</v>
      </c>
      <c r="J181" s="997">
        <f t="shared" si="32"/>
        <v>0</v>
      </c>
      <c r="K181" s="997">
        <f t="shared" si="32"/>
        <v>0</v>
      </c>
      <c r="L181" s="997">
        <f t="shared" si="32"/>
        <v>0</v>
      </c>
      <c r="M181" s="997">
        <f t="shared" si="32"/>
        <v>0</v>
      </c>
      <c r="N181" s="997">
        <f t="shared" si="32"/>
        <v>0</v>
      </c>
      <c r="O181" s="997">
        <f t="shared" si="32"/>
        <v>0</v>
      </c>
      <c r="P181" s="1029">
        <f t="shared" si="32"/>
        <v>0</v>
      </c>
      <c r="Q181" s="1024">
        <f t="shared" si="32"/>
        <v>45557</v>
      </c>
    </row>
    <row r="182" spans="1:17" ht="12" thickBot="1">
      <c r="A182" s="965"/>
      <c r="B182" s="1073"/>
      <c r="C182" s="966"/>
      <c r="D182" s="1015"/>
      <c r="E182" s="972"/>
      <c r="F182" s="969"/>
      <c r="G182" s="969"/>
      <c r="H182" s="1030"/>
      <c r="I182" s="1030"/>
      <c r="J182" s="969"/>
      <c r="K182" s="969"/>
      <c r="L182" s="969"/>
      <c r="M182" s="969"/>
      <c r="N182" s="969"/>
      <c r="O182" s="969"/>
      <c r="P182" s="970"/>
      <c r="Q182" s="973"/>
    </row>
    <row r="183" spans="1:17" ht="11.25">
      <c r="A183" s="1538">
        <v>10</v>
      </c>
      <c r="B183" s="1552" t="s">
        <v>222</v>
      </c>
      <c r="C183" s="1544" t="s">
        <v>597</v>
      </c>
      <c r="D183" s="1000" t="s">
        <v>598</v>
      </c>
      <c r="E183" s="1031">
        <v>0</v>
      </c>
      <c r="F183" s="1031">
        <v>0</v>
      </c>
      <c r="G183" s="1031">
        <v>0</v>
      </c>
      <c r="H183" s="1031">
        <v>0</v>
      </c>
      <c r="I183" s="1031"/>
      <c r="J183" s="1031"/>
      <c r="K183" s="1031"/>
      <c r="L183" s="1031"/>
      <c r="M183" s="1031"/>
      <c r="N183" s="1043"/>
      <c r="O183" s="1043"/>
      <c r="P183" s="1044"/>
      <c r="Q183" s="978">
        <f>SUM(E183:P183)</f>
        <v>0</v>
      </c>
    </row>
    <row r="184" spans="1:17" ht="11.25">
      <c r="A184" s="1539"/>
      <c r="B184" s="1553"/>
      <c r="C184" s="1545"/>
      <c r="D184" s="1017" t="s">
        <v>599</v>
      </c>
      <c r="E184" s="1038">
        <v>0</v>
      </c>
      <c r="F184" s="1038">
        <v>0</v>
      </c>
      <c r="G184" s="1038">
        <v>0</v>
      </c>
      <c r="H184" s="1038">
        <v>0</v>
      </c>
      <c r="I184" s="1038"/>
      <c r="J184" s="1038"/>
      <c r="K184" s="1038"/>
      <c r="L184" s="1034"/>
      <c r="M184" s="1034"/>
      <c r="N184" s="1038"/>
      <c r="O184" s="1038"/>
      <c r="P184" s="1045"/>
      <c r="Q184" s="936">
        <f>SUM(E184:P184)</f>
        <v>0</v>
      </c>
    </row>
    <row r="185" spans="1:17" ht="11.25">
      <c r="A185" s="1539"/>
      <c r="B185" s="1553"/>
      <c r="C185" s="1545"/>
      <c r="D185" s="1017" t="s">
        <v>600</v>
      </c>
      <c r="E185" s="1038">
        <v>0</v>
      </c>
      <c r="F185" s="1038">
        <v>0</v>
      </c>
      <c r="G185" s="1038">
        <v>0</v>
      </c>
      <c r="H185" s="1038">
        <v>0</v>
      </c>
      <c r="I185" s="1038"/>
      <c r="J185" s="1038"/>
      <c r="K185" s="1038"/>
      <c r="L185" s="1034"/>
      <c r="M185" s="1034"/>
      <c r="N185" s="1034"/>
      <c r="O185" s="1034"/>
      <c r="P185" s="1045"/>
      <c r="Q185" s="940">
        <f>SUM(E185:P185)</f>
        <v>0</v>
      </c>
    </row>
    <row r="186" spans="1:17" ht="11.25">
      <c r="A186" s="1539"/>
      <c r="B186" s="1553"/>
      <c r="C186" s="1545"/>
      <c r="D186" s="1018" t="s">
        <v>601</v>
      </c>
      <c r="E186" s="1046">
        <f>SUM(E183:E185)</f>
        <v>0</v>
      </c>
      <c r="F186" s="1046">
        <f>SUM(F183:F185)</f>
        <v>0</v>
      </c>
      <c r="G186" s="1047">
        <f aca="true" t="shared" si="33" ref="G186:P186">SUM(G183:G185)</f>
        <v>0</v>
      </c>
      <c r="H186" s="1048">
        <f t="shared" si="33"/>
        <v>0</v>
      </c>
      <c r="I186" s="1048">
        <f t="shared" si="33"/>
        <v>0</v>
      </c>
      <c r="J186" s="1048">
        <f t="shared" si="33"/>
        <v>0</v>
      </c>
      <c r="K186" s="1048">
        <f t="shared" si="33"/>
        <v>0</v>
      </c>
      <c r="L186" s="1049">
        <f t="shared" si="33"/>
        <v>0</v>
      </c>
      <c r="M186" s="1049">
        <f t="shared" si="33"/>
        <v>0</v>
      </c>
      <c r="N186" s="1049">
        <f t="shared" si="33"/>
        <v>0</v>
      </c>
      <c r="O186" s="1049">
        <f t="shared" si="33"/>
        <v>0</v>
      </c>
      <c r="P186" s="1050">
        <f t="shared" si="33"/>
        <v>0</v>
      </c>
      <c r="Q186" s="948">
        <f>SUM(Q183:Q185)</f>
        <v>0</v>
      </c>
    </row>
    <row r="187" spans="1:17" ht="11.25">
      <c r="A187" s="1539"/>
      <c r="B187" s="1553"/>
      <c r="C187" s="1545"/>
      <c r="D187" s="1017" t="s">
        <v>602</v>
      </c>
      <c r="E187" s="1038">
        <v>0</v>
      </c>
      <c r="F187" s="1038">
        <v>0</v>
      </c>
      <c r="G187" s="1038">
        <v>0</v>
      </c>
      <c r="H187" s="1034">
        <v>0</v>
      </c>
      <c r="I187" s="1034"/>
      <c r="J187" s="1034"/>
      <c r="K187" s="1034"/>
      <c r="L187" s="1034"/>
      <c r="M187" s="1034"/>
      <c r="N187" s="1034"/>
      <c r="O187" s="1034"/>
      <c r="P187" s="1045"/>
      <c r="Q187" s="940">
        <f>SUM(E187:P187)</f>
        <v>0</v>
      </c>
    </row>
    <row r="188" spans="1:17" ht="11.25">
      <c r="A188" s="1539"/>
      <c r="B188" s="1553"/>
      <c r="C188" s="1545"/>
      <c r="D188" s="1017" t="s">
        <v>603</v>
      </c>
      <c r="E188" s="1038">
        <v>0</v>
      </c>
      <c r="F188" s="1038">
        <v>0</v>
      </c>
      <c r="G188" s="1038">
        <v>0</v>
      </c>
      <c r="H188" s="1038">
        <v>0</v>
      </c>
      <c r="I188" s="1038"/>
      <c r="J188" s="1038"/>
      <c r="K188" s="1038"/>
      <c r="L188" s="1034"/>
      <c r="M188" s="1034"/>
      <c r="N188" s="1034"/>
      <c r="O188" s="1034"/>
      <c r="P188" s="1045"/>
      <c r="Q188" s="940">
        <f>SUM(E188:P188)</f>
        <v>0</v>
      </c>
    </row>
    <row r="189" spans="1:17" ht="11.25">
      <c r="A189" s="1539"/>
      <c r="B189" s="1553"/>
      <c r="C189" s="1545"/>
      <c r="D189" s="1017" t="s">
        <v>604</v>
      </c>
      <c r="E189" s="1038">
        <v>0</v>
      </c>
      <c r="F189" s="1038">
        <v>0</v>
      </c>
      <c r="G189" s="1038">
        <v>0</v>
      </c>
      <c r="H189" s="1038">
        <v>0</v>
      </c>
      <c r="I189" s="1038"/>
      <c r="J189" s="1038"/>
      <c r="K189" s="1038"/>
      <c r="L189" s="1034"/>
      <c r="M189" s="1034"/>
      <c r="N189" s="1034"/>
      <c r="O189" s="1034"/>
      <c r="P189" s="1045"/>
      <c r="Q189" s="940">
        <f>SUM(E189:P189)</f>
        <v>0</v>
      </c>
    </row>
    <row r="190" spans="1:17" ht="11.25">
      <c r="A190" s="1539"/>
      <c r="B190" s="1553"/>
      <c r="C190" s="1546"/>
      <c r="D190" s="1018" t="s">
        <v>605</v>
      </c>
      <c r="E190" s="1047">
        <f>SUM(E187:E189)</f>
        <v>0</v>
      </c>
      <c r="F190" s="1047">
        <f aca="true" t="shared" si="34" ref="F190:P190">SUM(F187:F189)</f>
        <v>0</v>
      </c>
      <c r="G190" s="1047">
        <f t="shared" si="34"/>
        <v>0</v>
      </c>
      <c r="H190" s="1047">
        <f t="shared" si="34"/>
        <v>0</v>
      </c>
      <c r="I190" s="1047">
        <f t="shared" si="34"/>
        <v>0</v>
      </c>
      <c r="J190" s="1047">
        <f t="shared" si="34"/>
        <v>0</v>
      </c>
      <c r="K190" s="1047">
        <f t="shared" si="34"/>
        <v>0</v>
      </c>
      <c r="L190" s="1049">
        <f t="shared" si="34"/>
        <v>0</v>
      </c>
      <c r="M190" s="1049">
        <f t="shared" si="34"/>
        <v>0</v>
      </c>
      <c r="N190" s="1049">
        <f t="shared" si="34"/>
        <v>0</v>
      </c>
      <c r="O190" s="1049">
        <f t="shared" si="34"/>
        <v>0</v>
      </c>
      <c r="P190" s="1050">
        <f t="shared" si="34"/>
        <v>0</v>
      </c>
      <c r="Q190" s="948">
        <f>SUM(Q187:Q189)</f>
        <v>0</v>
      </c>
    </row>
    <row r="191" spans="1:17" ht="11.25">
      <c r="A191" s="1539"/>
      <c r="B191" s="1553"/>
      <c r="C191" s="1547" t="s">
        <v>1005</v>
      </c>
      <c r="D191" s="950" t="s">
        <v>1006</v>
      </c>
      <c r="E191" s="992">
        <v>29078</v>
      </c>
      <c r="F191" s="952">
        <v>28519</v>
      </c>
      <c r="G191" s="952">
        <v>25715</v>
      </c>
      <c r="H191" s="952">
        <v>20245</v>
      </c>
      <c r="I191" s="952">
        <f aca="true" t="shared" si="35" ref="I191:P191">-I195</f>
        <v>0</v>
      </c>
      <c r="J191" s="952">
        <f t="shared" si="35"/>
        <v>0</v>
      </c>
      <c r="K191" s="952">
        <f t="shared" si="35"/>
        <v>0</v>
      </c>
      <c r="L191" s="952">
        <f t="shared" si="35"/>
        <v>0</v>
      </c>
      <c r="M191" s="952">
        <f t="shared" si="35"/>
        <v>0</v>
      </c>
      <c r="N191" s="952">
        <f t="shared" si="35"/>
        <v>0</v>
      </c>
      <c r="O191" s="952">
        <f t="shared" si="35"/>
        <v>0</v>
      </c>
      <c r="P191" s="952">
        <f t="shared" si="35"/>
        <v>0</v>
      </c>
      <c r="Q191" s="940">
        <f>SUM(E191:P191)</f>
        <v>103557</v>
      </c>
    </row>
    <row r="192" spans="1:17" ht="11.25">
      <c r="A192" s="1539"/>
      <c r="B192" s="1553"/>
      <c r="C192" s="1545"/>
      <c r="D192" s="943" t="s">
        <v>608</v>
      </c>
      <c r="E192" s="993">
        <f aca="true" t="shared" si="36" ref="E192:P192">SUM(E191)</f>
        <v>29078</v>
      </c>
      <c r="F192" s="946">
        <f t="shared" si="36"/>
        <v>28519</v>
      </c>
      <c r="G192" s="946">
        <f t="shared" si="36"/>
        <v>25715</v>
      </c>
      <c r="H192" s="946">
        <f t="shared" si="36"/>
        <v>20245</v>
      </c>
      <c r="I192" s="946">
        <f t="shared" si="36"/>
        <v>0</v>
      </c>
      <c r="J192" s="946">
        <f t="shared" si="36"/>
        <v>0</v>
      </c>
      <c r="K192" s="946">
        <f t="shared" si="36"/>
        <v>0</v>
      </c>
      <c r="L192" s="946">
        <f t="shared" si="36"/>
        <v>0</v>
      </c>
      <c r="M192" s="946">
        <f t="shared" si="36"/>
        <v>0</v>
      </c>
      <c r="N192" s="946">
        <f t="shared" si="36"/>
        <v>0</v>
      </c>
      <c r="O192" s="946">
        <f t="shared" si="36"/>
        <v>0</v>
      </c>
      <c r="P192" s="994">
        <f t="shared" si="36"/>
        <v>0</v>
      </c>
      <c r="Q192" s="955">
        <f>SUM(Q191:Q191)</f>
        <v>103557</v>
      </c>
    </row>
    <row r="193" spans="1:17" ht="11.25">
      <c r="A193" s="1539"/>
      <c r="B193" s="1553"/>
      <c r="C193" s="1546"/>
      <c r="D193" s="982" t="s">
        <v>618</v>
      </c>
      <c r="E193" s="953">
        <v>918</v>
      </c>
      <c r="F193" s="952">
        <v>924</v>
      </c>
      <c r="G193" s="952">
        <v>33594</v>
      </c>
      <c r="H193" s="952">
        <v>33223</v>
      </c>
      <c r="I193" s="952"/>
      <c r="J193" s="952"/>
      <c r="K193" s="939"/>
      <c r="L193" s="1019"/>
      <c r="M193" s="952"/>
      <c r="N193" s="952"/>
      <c r="O193" s="952"/>
      <c r="P193" s="954"/>
      <c r="Q193" s="940">
        <f>SUM(E193:P193)</f>
        <v>68659</v>
      </c>
    </row>
    <row r="194" spans="1:17" ht="11.25">
      <c r="A194" s="1539"/>
      <c r="B194" s="1553"/>
      <c r="C194" s="1547" t="s">
        <v>609</v>
      </c>
      <c r="D194" s="982" t="s">
        <v>632</v>
      </c>
      <c r="E194" s="953"/>
      <c r="F194" s="952"/>
      <c r="G194" s="952"/>
      <c r="H194" s="952">
        <v>-13776</v>
      </c>
      <c r="I194" s="952"/>
      <c r="J194" s="952"/>
      <c r="K194" s="939"/>
      <c r="L194" s="1019"/>
      <c r="M194" s="952"/>
      <c r="N194" s="952"/>
      <c r="O194" s="952"/>
      <c r="P194" s="954"/>
      <c r="Q194" s="940">
        <f>SUM(E194:P194)</f>
        <v>-13776</v>
      </c>
    </row>
    <row r="195" spans="1:17" ht="11.25">
      <c r="A195" s="1539"/>
      <c r="B195" s="1553"/>
      <c r="C195" s="1545"/>
      <c r="D195" s="982" t="s">
        <v>619</v>
      </c>
      <c r="E195" s="958">
        <v>28160</v>
      </c>
      <c r="F195" s="958">
        <v>27631</v>
      </c>
      <c r="G195" s="958"/>
      <c r="H195" s="958"/>
      <c r="I195" s="958"/>
      <c r="J195" s="958"/>
      <c r="K195" s="958"/>
      <c r="L195" s="958"/>
      <c r="M195" s="958"/>
      <c r="N195" s="958"/>
      <c r="O195" s="958"/>
      <c r="P195" s="1040"/>
      <c r="Q195" s="940">
        <f>SUM(E195:P195)</f>
        <v>55791</v>
      </c>
    </row>
    <row r="196" spans="1:17" ht="11.25">
      <c r="A196" s="1539"/>
      <c r="B196" s="1553"/>
      <c r="C196" s="1545"/>
      <c r="D196" s="982" t="s">
        <v>625</v>
      </c>
      <c r="E196" s="986"/>
      <c r="F196" s="986">
        <v>-36</v>
      </c>
      <c r="G196" s="958">
        <v>-3432</v>
      </c>
      <c r="H196" s="958"/>
      <c r="I196" s="958"/>
      <c r="J196" s="958"/>
      <c r="K196" s="958"/>
      <c r="L196" s="958"/>
      <c r="M196" s="986"/>
      <c r="N196" s="986"/>
      <c r="O196" s="986"/>
      <c r="P196" s="1008"/>
      <c r="Q196" s="940">
        <f>SUM(E196:P196)</f>
        <v>-3468</v>
      </c>
    </row>
    <row r="197" spans="1:17" ht="11.25">
      <c r="A197" s="1539"/>
      <c r="B197" s="1553"/>
      <c r="C197" s="1545"/>
      <c r="D197" s="982" t="s">
        <v>616</v>
      </c>
      <c r="E197" s="986"/>
      <c r="F197" s="986"/>
      <c r="G197" s="958">
        <v>857</v>
      </c>
      <c r="H197" s="958">
        <v>798</v>
      </c>
      <c r="I197" s="958"/>
      <c r="J197" s="958"/>
      <c r="K197" s="958"/>
      <c r="L197" s="986"/>
      <c r="M197" s="986"/>
      <c r="N197" s="986"/>
      <c r="O197" s="986"/>
      <c r="P197" s="1008"/>
      <c r="Q197" s="940">
        <f>SUM(E197:P197)</f>
        <v>1655</v>
      </c>
    </row>
    <row r="198" spans="1:17" ht="11.25">
      <c r="A198" s="1539"/>
      <c r="B198" s="1553"/>
      <c r="C198" s="1545"/>
      <c r="D198" s="982" t="s">
        <v>804</v>
      </c>
      <c r="E198" s="958"/>
      <c r="F198" s="958"/>
      <c r="G198" s="958">
        <v>-5304</v>
      </c>
      <c r="H198" s="958"/>
      <c r="I198" s="958"/>
      <c r="J198" s="958"/>
      <c r="K198" s="958"/>
      <c r="L198" s="986"/>
      <c r="M198" s="986"/>
      <c r="N198" s="986"/>
      <c r="O198" s="986"/>
      <c r="P198" s="1008"/>
      <c r="Q198" s="940">
        <f>SUM(E198:P198)</f>
        <v>-5304</v>
      </c>
    </row>
    <row r="199" spans="1:17" ht="12" thickBot="1">
      <c r="A199" s="1540"/>
      <c r="B199" s="1554"/>
      <c r="C199" s="1548"/>
      <c r="D199" s="1013" t="s">
        <v>612</v>
      </c>
      <c r="E199" s="1023">
        <f>SUM(E193:E198)</f>
        <v>29078</v>
      </c>
      <c r="F199" s="1023">
        <f>SUM(F193:F198)</f>
        <v>28519</v>
      </c>
      <c r="G199" s="1023">
        <f>SUM(G193:G198)</f>
        <v>25715</v>
      </c>
      <c r="H199" s="1023">
        <f>SUM(H193:H198)</f>
        <v>20245</v>
      </c>
      <c r="I199" s="997">
        <f aca="true" t="shared" si="37" ref="I199:P199">SUM(I195:I198)</f>
        <v>0</v>
      </c>
      <c r="J199" s="997">
        <f t="shared" si="37"/>
        <v>0</v>
      </c>
      <c r="K199" s="997">
        <f t="shared" si="37"/>
        <v>0</v>
      </c>
      <c r="L199" s="997">
        <f t="shared" si="37"/>
        <v>0</v>
      </c>
      <c r="M199" s="997">
        <f>SUM(M195:M198)</f>
        <v>0</v>
      </c>
      <c r="N199" s="997">
        <f t="shared" si="37"/>
        <v>0</v>
      </c>
      <c r="O199" s="997">
        <f t="shared" si="37"/>
        <v>0</v>
      </c>
      <c r="P199" s="1029">
        <f t="shared" si="37"/>
        <v>0</v>
      </c>
      <c r="Q199" s="1024">
        <f>SUM(Q193:Q198)</f>
        <v>103557</v>
      </c>
    </row>
    <row r="200" spans="1:17" ht="12" thickBot="1">
      <c r="A200" s="965"/>
      <c r="B200" s="1073"/>
      <c r="C200" s="966"/>
      <c r="D200" s="1015"/>
      <c r="E200" s="972"/>
      <c r="F200" s="969"/>
      <c r="G200" s="969"/>
      <c r="H200" s="969"/>
      <c r="I200" s="1031"/>
      <c r="J200" s="1031"/>
      <c r="K200" s="970"/>
      <c r="L200" s="971"/>
      <c r="M200" s="972"/>
      <c r="N200" s="969"/>
      <c r="O200" s="969"/>
      <c r="P200" s="970"/>
      <c r="Q200" s="973"/>
    </row>
    <row r="201" spans="1:17" ht="11.25">
      <c r="A201" s="1538">
        <v>11</v>
      </c>
      <c r="B201" s="1541" t="s">
        <v>1007</v>
      </c>
      <c r="C201" s="1544" t="s">
        <v>597</v>
      </c>
      <c r="D201" s="1000" t="s">
        <v>598</v>
      </c>
      <c r="E201" s="1031">
        <v>-2142</v>
      </c>
      <c r="F201" s="1031">
        <v>-3360</v>
      </c>
      <c r="G201" s="1031">
        <v>-2635</v>
      </c>
      <c r="H201" s="1031">
        <v>0</v>
      </c>
      <c r="I201" s="1031"/>
      <c r="J201" s="1031"/>
      <c r="K201" s="1031"/>
      <c r="L201" s="1031"/>
      <c r="M201" s="1031"/>
      <c r="N201" s="1043"/>
      <c r="O201" s="1043"/>
      <c r="P201" s="1044"/>
      <c r="Q201" s="978">
        <f>SUM(E201:P201)</f>
        <v>-8137</v>
      </c>
    </row>
    <row r="202" spans="1:17" ht="11.25">
      <c r="A202" s="1539"/>
      <c r="B202" s="1542"/>
      <c r="C202" s="1545"/>
      <c r="D202" s="1017" t="s">
        <v>599</v>
      </c>
      <c r="E202" s="1038">
        <v>0</v>
      </c>
      <c r="F202" s="1038">
        <v>0</v>
      </c>
      <c r="G202" s="1038">
        <v>0</v>
      </c>
      <c r="H202" s="1038">
        <v>0</v>
      </c>
      <c r="I202" s="1038"/>
      <c r="J202" s="1038"/>
      <c r="K202" s="1038"/>
      <c r="L202" s="1034"/>
      <c r="M202" s="1034"/>
      <c r="N202" s="1038"/>
      <c r="O202" s="1038"/>
      <c r="P202" s="1045"/>
      <c r="Q202" s="936">
        <f>SUM(E202:P202)</f>
        <v>0</v>
      </c>
    </row>
    <row r="203" spans="1:17" ht="11.25">
      <c r="A203" s="1539"/>
      <c r="B203" s="1542"/>
      <c r="C203" s="1545"/>
      <c r="D203" s="1017" t="s">
        <v>600</v>
      </c>
      <c r="E203" s="1038">
        <v>-1617</v>
      </c>
      <c r="F203" s="1038">
        <v>-21204</v>
      </c>
      <c r="G203" s="1038">
        <v>-2539</v>
      </c>
      <c r="H203" s="1038">
        <v>-7308</v>
      </c>
      <c r="I203" s="1038"/>
      <c r="J203" s="1038"/>
      <c r="K203" s="1038"/>
      <c r="L203" s="1034"/>
      <c r="M203" s="1034"/>
      <c r="N203" s="1034"/>
      <c r="O203" s="1034"/>
      <c r="P203" s="1045"/>
      <c r="Q203" s="940">
        <f>SUM(E203:P203)</f>
        <v>-32668</v>
      </c>
    </row>
    <row r="204" spans="1:17" ht="11.25">
      <c r="A204" s="1539"/>
      <c r="B204" s="1542"/>
      <c r="C204" s="1545"/>
      <c r="D204" s="1018" t="s">
        <v>601</v>
      </c>
      <c r="E204" s="1046">
        <f>SUM(E201:E203)</f>
        <v>-3759</v>
      </c>
      <c r="F204" s="1046">
        <f>SUM(F201:F203)</f>
        <v>-24564</v>
      </c>
      <c r="G204" s="1047">
        <f aca="true" t="shared" si="38" ref="G204:P204">SUM(G201:G203)</f>
        <v>-5174</v>
      </c>
      <c r="H204" s="1048">
        <f t="shared" si="38"/>
        <v>-7308</v>
      </c>
      <c r="I204" s="1048">
        <f t="shared" si="38"/>
        <v>0</v>
      </c>
      <c r="J204" s="1048">
        <f t="shared" si="38"/>
        <v>0</v>
      </c>
      <c r="K204" s="1048">
        <f t="shared" si="38"/>
        <v>0</v>
      </c>
      <c r="L204" s="1049">
        <f t="shared" si="38"/>
        <v>0</v>
      </c>
      <c r="M204" s="1049">
        <f t="shared" si="38"/>
        <v>0</v>
      </c>
      <c r="N204" s="1049">
        <f t="shared" si="38"/>
        <v>0</v>
      </c>
      <c r="O204" s="1049">
        <f t="shared" si="38"/>
        <v>0</v>
      </c>
      <c r="P204" s="1050">
        <f t="shared" si="38"/>
        <v>0</v>
      </c>
      <c r="Q204" s="948">
        <f>SUM(Q201:Q203)</f>
        <v>-40805</v>
      </c>
    </row>
    <row r="205" spans="1:17" ht="11.25">
      <c r="A205" s="1539"/>
      <c r="B205" s="1542"/>
      <c r="C205" s="1545"/>
      <c r="D205" s="1017" t="s">
        <v>602</v>
      </c>
      <c r="E205" s="1038">
        <v>3417</v>
      </c>
      <c r="F205" s="1038">
        <v>24204</v>
      </c>
      <c r="G205" s="1038">
        <v>5174</v>
      </c>
      <c r="H205" s="1034">
        <v>7308</v>
      </c>
      <c r="I205" s="1034"/>
      <c r="J205" s="1034"/>
      <c r="K205" s="1034"/>
      <c r="L205" s="1034"/>
      <c r="M205" s="1034"/>
      <c r="N205" s="1034"/>
      <c r="O205" s="1034"/>
      <c r="P205" s="1045"/>
      <c r="Q205" s="940">
        <f>SUM(E205:P205)</f>
        <v>40103</v>
      </c>
    </row>
    <row r="206" spans="1:17" ht="11.25">
      <c r="A206" s="1539"/>
      <c r="B206" s="1542"/>
      <c r="C206" s="1545"/>
      <c r="D206" s="1017" t="s">
        <v>603</v>
      </c>
      <c r="E206" s="1038">
        <v>0</v>
      </c>
      <c r="F206" s="1038">
        <v>0</v>
      </c>
      <c r="G206" s="1038">
        <v>0</v>
      </c>
      <c r="H206" s="1038">
        <v>0</v>
      </c>
      <c r="I206" s="1038"/>
      <c r="J206" s="1038"/>
      <c r="K206" s="1038"/>
      <c r="L206" s="1034"/>
      <c r="M206" s="1034"/>
      <c r="N206" s="1034"/>
      <c r="O206" s="1034"/>
      <c r="P206" s="1045"/>
      <c r="Q206" s="940">
        <f>SUM(E206:P206)</f>
        <v>0</v>
      </c>
    </row>
    <row r="207" spans="1:17" ht="11.25">
      <c r="A207" s="1539"/>
      <c r="B207" s="1542"/>
      <c r="C207" s="1545"/>
      <c r="D207" s="1017" t="s">
        <v>604</v>
      </c>
      <c r="E207" s="1038">
        <v>342</v>
      </c>
      <c r="F207" s="1038">
        <v>360</v>
      </c>
      <c r="G207" s="1038">
        <v>0</v>
      </c>
      <c r="H207" s="1038">
        <v>0</v>
      </c>
      <c r="I207" s="1038"/>
      <c r="J207" s="1038"/>
      <c r="K207" s="1038"/>
      <c r="L207" s="1034"/>
      <c r="M207" s="1034"/>
      <c r="N207" s="1034"/>
      <c r="O207" s="1034"/>
      <c r="P207" s="1045"/>
      <c r="Q207" s="940">
        <f>SUM(E207:P207)</f>
        <v>702</v>
      </c>
    </row>
    <row r="208" spans="1:17" ht="11.25">
      <c r="A208" s="1539"/>
      <c r="B208" s="1542"/>
      <c r="C208" s="1546"/>
      <c r="D208" s="1018" t="s">
        <v>605</v>
      </c>
      <c r="E208" s="1047">
        <f aca="true" t="shared" si="39" ref="E208:P208">SUM(E205:E207)</f>
        <v>3759</v>
      </c>
      <c r="F208" s="1047">
        <f t="shared" si="39"/>
        <v>24564</v>
      </c>
      <c r="G208" s="1047">
        <f t="shared" si="39"/>
        <v>5174</v>
      </c>
      <c r="H208" s="1047">
        <f t="shared" si="39"/>
        <v>7308</v>
      </c>
      <c r="I208" s="1047">
        <f t="shared" si="39"/>
        <v>0</v>
      </c>
      <c r="J208" s="1047">
        <f t="shared" si="39"/>
        <v>0</v>
      </c>
      <c r="K208" s="1047">
        <f t="shared" si="39"/>
        <v>0</v>
      </c>
      <c r="L208" s="1049">
        <f t="shared" si="39"/>
        <v>0</v>
      </c>
      <c r="M208" s="1049">
        <f t="shared" si="39"/>
        <v>0</v>
      </c>
      <c r="N208" s="1049">
        <f t="shared" si="39"/>
        <v>0</v>
      </c>
      <c r="O208" s="1049">
        <f t="shared" si="39"/>
        <v>0</v>
      </c>
      <c r="P208" s="1050">
        <f t="shared" si="39"/>
        <v>0</v>
      </c>
      <c r="Q208" s="948">
        <f>SUM(Q205:Q207)</f>
        <v>40805</v>
      </c>
    </row>
    <row r="209" spans="1:17" ht="11.25">
      <c r="A209" s="1539"/>
      <c r="B209" s="1542"/>
      <c r="C209" s="1547" t="s">
        <v>609</v>
      </c>
      <c r="D209" s="982" t="s">
        <v>610</v>
      </c>
      <c r="E209" s="958"/>
      <c r="F209" s="958"/>
      <c r="G209" s="958"/>
      <c r="H209" s="958"/>
      <c r="I209" s="958"/>
      <c r="J209" s="958"/>
      <c r="K209" s="958"/>
      <c r="L209" s="958"/>
      <c r="M209" s="958"/>
      <c r="N209" s="958"/>
      <c r="O209" s="958"/>
      <c r="P209" s="1040"/>
      <c r="Q209" s="940">
        <f>SUM(E209:P209)</f>
        <v>0</v>
      </c>
    </row>
    <row r="210" spans="1:17" ht="11.25">
      <c r="A210" s="1539"/>
      <c r="B210" s="1542"/>
      <c r="C210" s="1545"/>
      <c r="D210" s="982" t="s">
        <v>624</v>
      </c>
      <c r="E210" s="986"/>
      <c r="F210" s="986"/>
      <c r="G210" s="958"/>
      <c r="H210" s="958"/>
      <c r="I210" s="958"/>
      <c r="J210" s="958"/>
      <c r="K210" s="958"/>
      <c r="L210" s="958"/>
      <c r="M210" s="986"/>
      <c r="N210" s="986"/>
      <c r="O210" s="986"/>
      <c r="P210" s="1008"/>
      <c r="Q210" s="940">
        <f>SUM(E210:P210)</f>
        <v>0</v>
      </c>
    </row>
    <row r="211" spans="1:17" ht="12" thickBot="1">
      <c r="A211" s="1540"/>
      <c r="B211" s="1543"/>
      <c r="C211" s="1548"/>
      <c r="D211" s="1013" t="s">
        <v>612</v>
      </c>
      <c r="E211" s="1023">
        <f aca="true" t="shared" si="40" ref="E211:Q211">SUM(E209:E210)</f>
        <v>0</v>
      </c>
      <c r="F211" s="1023">
        <f t="shared" si="40"/>
        <v>0</v>
      </c>
      <c r="G211" s="997">
        <f t="shared" si="40"/>
        <v>0</v>
      </c>
      <c r="H211" s="997">
        <f t="shared" si="40"/>
        <v>0</v>
      </c>
      <c r="I211" s="997">
        <f t="shared" si="40"/>
        <v>0</v>
      </c>
      <c r="J211" s="997">
        <f t="shared" si="40"/>
        <v>0</v>
      </c>
      <c r="K211" s="997">
        <f t="shared" si="40"/>
        <v>0</v>
      </c>
      <c r="L211" s="997">
        <f t="shared" si="40"/>
        <v>0</v>
      </c>
      <c r="M211" s="997">
        <f t="shared" si="40"/>
        <v>0</v>
      </c>
      <c r="N211" s="997">
        <f t="shared" si="40"/>
        <v>0</v>
      </c>
      <c r="O211" s="997">
        <f t="shared" si="40"/>
        <v>0</v>
      </c>
      <c r="P211" s="1029">
        <f t="shared" si="40"/>
        <v>0</v>
      </c>
      <c r="Q211" s="1024">
        <f t="shared" si="40"/>
        <v>0</v>
      </c>
    </row>
    <row r="212" spans="1:17" ht="12" thickBot="1">
      <c r="A212" s="965"/>
      <c r="B212" s="1073"/>
      <c r="C212" s="966"/>
      <c r="D212" s="1015"/>
      <c r="E212" s="972"/>
      <c r="F212" s="969"/>
      <c r="G212" s="969"/>
      <c r="H212" s="969"/>
      <c r="I212" s="1031"/>
      <c r="J212" s="1031"/>
      <c r="K212" s="970"/>
      <c r="L212" s="971"/>
      <c r="M212" s="972"/>
      <c r="N212" s="969"/>
      <c r="O212" s="969"/>
      <c r="P212" s="970"/>
      <c r="Q212" s="973"/>
    </row>
    <row r="213" spans="1:17" ht="11.25">
      <c r="A213" s="1538">
        <v>12</v>
      </c>
      <c r="B213" s="1541" t="s">
        <v>1008</v>
      </c>
      <c r="C213" s="1544" t="s">
        <v>597</v>
      </c>
      <c r="D213" s="1000" t="s">
        <v>598</v>
      </c>
      <c r="E213" s="1031">
        <v>-500</v>
      </c>
      <c r="F213" s="1031">
        <v>0</v>
      </c>
      <c r="G213" s="1031">
        <v>0</v>
      </c>
      <c r="H213" s="1031">
        <v>0</v>
      </c>
      <c r="I213" s="1031"/>
      <c r="J213" s="1031"/>
      <c r="K213" s="1031"/>
      <c r="L213" s="1031"/>
      <c r="M213" s="1031"/>
      <c r="N213" s="1043"/>
      <c r="O213" s="1043"/>
      <c r="P213" s="1044"/>
      <c r="Q213" s="978">
        <f>SUM(E213:P213)</f>
        <v>-500</v>
      </c>
    </row>
    <row r="214" spans="1:17" ht="11.25">
      <c r="A214" s="1539"/>
      <c r="B214" s="1542"/>
      <c r="C214" s="1545"/>
      <c r="D214" s="1017" t="s">
        <v>599</v>
      </c>
      <c r="E214" s="1038">
        <v>0</v>
      </c>
      <c r="F214" s="1038">
        <v>0</v>
      </c>
      <c r="G214" s="1038">
        <v>-7245</v>
      </c>
      <c r="H214" s="1038">
        <v>-6800</v>
      </c>
      <c r="I214" s="1038"/>
      <c r="J214" s="1038"/>
      <c r="K214" s="1038"/>
      <c r="L214" s="1034"/>
      <c r="M214" s="1034"/>
      <c r="N214" s="1038"/>
      <c r="O214" s="1038"/>
      <c r="P214" s="1045"/>
      <c r="Q214" s="936">
        <f>SUM(E214:P214)</f>
        <v>-14045</v>
      </c>
    </row>
    <row r="215" spans="1:17" ht="11.25">
      <c r="A215" s="1539"/>
      <c r="B215" s="1542"/>
      <c r="C215" s="1545"/>
      <c r="D215" s="1017" t="s">
        <v>600</v>
      </c>
      <c r="E215" s="1038">
        <v>-2125</v>
      </c>
      <c r="F215" s="1038">
        <v>-7124</v>
      </c>
      <c r="G215" s="1038">
        <v>-2305</v>
      </c>
      <c r="H215" s="1038">
        <v>-3295</v>
      </c>
      <c r="I215" s="1038"/>
      <c r="J215" s="1038"/>
      <c r="K215" s="1038"/>
      <c r="L215" s="1034"/>
      <c r="M215" s="1034"/>
      <c r="N215" s="1034"/>
      <c r="O215" s="1034"/>
      <c r="P215" s="1045"/>
      <c r="Q215" s="940">
        <f>SUM(E215:P215)</f>
        <v>-14849</v>
      </c>
    </row>
    <row r="216" spans="1:17" ht="11.25">
      <c r="A216" s="1539"/>
      <c r="B216" s="1542"/>
      <c r="C216" s="1545"/>
      <c r="D216" s="1018" t="s">
        <v>601</v>
      </c>
      <c r="E216" s="1046">
        <f>SUM(E213:E215)</f>
        <v>-2625</v>
      </c>
      <c r="F216" s="1046">
        <f>SUM(F213:F215)</f>
        <v>-7124</v>
      </c>
      <c r="G216" s="1047">
        <f aca="true" t="shared" si="41" ref="G216:P216">SUM(G213:G215)</f>
        <v>-9550</v>
      </c>
      <c r="H216" s="1048">
        <f t="shared" si="41"/>
        <v>-10095</v>
      </c>
      <c r="I216" s="1048">
        <f t="shared" si="41"/>
        <v>0</v>
      </c>
      <c r="J216" s="1048">
        <f t="shared" si="41"/>
        <v>0</v>
      </c>
      <c r="K216" s="1048">
        <f t="shared" si="41"/>
        <v>0</v>
      </c>
      <c r="L216" s="1049">
        <f t="shared" si="41"/>
        <v>0</v>
      </c>
      <c r="M216" s="1049">
        <f t="shared" si="41"/>
        <v>0</v>
      </c>
      <c r="N216" s="1049">
        <f t="shared" si="41"/>
        <v>0</v>
      </c>
      <c r="O216" s="1049">
        <f t="shared" si="41"/>
        <v>0</v>
      </c>
      <c r="P216" s="1050">
        <f t="shared" si="41"/>
        <v>0</v>
      </c>
      <c r="Q216" s="948">
        <f>SUM(Q213:Q215)</f>
        <v>-29394</v>
      </c>
    </row>
    <row r="217" spans="1:17" ht="11.25">
      <c r="A217" s="1539"/>
      <c r="B217" s="1542"/>
      <c r="C217" s="1545"/>
      <c r="D217" s="1017" t="s">
        <v>602</v>
      </c>
      <c r="E217" s="1038">
        <v>2125</v>
      </c>
      <c r="F217" s="1038">
        <v>7124</v>
      </c>
      <c r="G217" s="1038">
        <v>9550</v>
      </c>
      <c r="H217" s="1034">
        <v>10095</v>
      </c>
      <c r="I217" s="1034"/>
      <c r="J217" s="1034"/>
      <c r="K217" s="1034"/>
      <c r="L217" s="1034"/>
      <c r="M217" s="1034"/>
      <c r="N217" s="1034"/>
      <c r="O217" s="1034"/>
      <c r="P217" s="1045"/>
      <c r="Q217" s="940">
        <f>SUM(E217:P217)</f>
        <v>28894</v>
      </c>
    </row>
    <row r="218" spans="1:17" ht="11.25">
      <c r="A218" s="1539"/>
      <c r="B218" s="1542"/>
      <c r="C218" s="1545"/>
      <c r="D218" s="1017" t="s">
        <v>603</v>
      </c>
      <c r="E218" s="1038">
        <v>500</v>
      </c>
      <c r="F218" s="1038">
        <v>0</v>
      </c>
      <c r="G218" s="1038">
        <v>0</v>
      </c>
      <c r="H218" s="1038">
        <v>0</v>
      </c>
      <c r="I218" s="1038"/>
      <c r="J218" s="1038"/>
      <c r="K218" s="1038"/>
      <c r="L218" s="1034"/>
      <c r="M218" s="1034"/>
      <c r="N218" s="1034"/>
      <c r="O218" s="1034"/>
      <c r="P218" s="1045"/>
      <c r="Q218" s="940">
        <f>SUM(E218:P218)</f>
        <v>500</v>
      </c>
    </row>
    <row r="219" spans="1:17" ht="11.25">
      <c r="A219" s="1539"/>
      <c r="B219" s="1542"/>
      <c r="C219" s="1545"/>
      <c r="D219" s="1017" t="s">
        <v>604</v>
      </c>
      <c r="E219" s="1038">
        <v>0</v>
      </c>
      <c r="F219" s="1038">
        <v>0</v>
      </c>
      <c r="G219" s="1038">
        <v>0</v>
      </c>
      <c r="H219" s="1038">
        <v>0</v>
      </c>
      <c r="I219" s="1038"/>
      <c r="J219" s="1038"/>
      <c r="K219" s="1038"/>
      <c r="L219" s="1034"/>
      <c r="M219" s="1034"/>
      <c r="N219" s="1034"/>
      <c r="O219" s="1034"/>
      <c r="P219" s="1045"/>
      <c r="Q219" s="940">
        <f>SUM(E219:P219)</f>
        <v>0</v>
      </c>
    </row>
    <row r="220" spans="1:17" ht="11.25">
      <c r="A220" s="1539"/>
      <c r="B220" s="1542"/>
      <c r="C220" s="1546"/>
      <c r="D220" s="1018" t="s">
        <v>605</v>
      </c>
      <c r="E220" s="1047">
        <f aca="true" t="shared" si="42" ref="E220:P220">SUM(E217:E219)</f>
        <v>2625</v>
      </c>
      <c r="F220" s="1047">
        <f t="shared" si="42"/>
        <v>7124</v>
      </c>
      <c r="G220" s="1047">
        <f t="shared" si="42"/>
        <v>9550</v>
      </c>
      <c r="H220" s="1047">
        <f t="shared" si="42"/>
        <v>10095</v>
      </c>
      <c r="I220" s="1047">
        <f t="shared" si="42"/>
        <v>0</v>
      </c>
      <c r="J220" s="1047">
        <f t="shared" si="42"/>
        <v>0</v>
      </c>
      <c r="K220" s="1047">
        <f t="shared" si="42"/>
        <v>0</v>
      </c>
      <c r="L220" s="1049">
        <f t="shared" si="42"/>
        <v>0</v>
      </c>
      <c r="M220" s="1049">
        <f t="shared" si="42"/>
        <v>0</v>
      </c>
      <c r="N220" s="1049">
        <f t="shared" si="42"/>
        <v>0</v>
      </c>
      <c r="O220" s="1049">
        <f t="shared" si="42"/>
        <v>0</v>
      </c>
      <c r="P220" s="1050">
        <f t="shared" si="42"/>
        <v>0</v>
      </c>
      <c r="Q220" s="948">
        <f>SUM(Q217:Q219)</f>
        <v>29394</v>
      </c>
    </row>
    <row r="221" spans="1:17" ht="11.25">
      <c r="A221" s="1539"/>
      <c r="B221" s="1542"/>
      <c r="C221" s="1547" t="s">
        <v>609</v>
      </c>
      <c r="D221" s="982" t="s">
        <v>610</v>
      </c>
      <c r="E221" s="958"/>
      <c r="F221" s="958"/>
      <c r="G221" s="958"/>
      <c r="H221" s="958"/>
      <c r="I221" s="958"/>
      <c r="J221" s="958"/>
      <c r="K221" s="958"/>
      <c r="L221" s="958"/>
      <c r="M221" s="958"/>
      <c r="N221" s="958"/>
      <c r="O221" s="958"/>
      <c r="P221" s="1040"/>
      <c r="Q221" s="940">
        <f>SUM(E221:P221)</f>
        <v>0</v>
      </c>
    </row>
    <row r="222" spans="1:17" ht="11.25">
      <c r="A222" s="1539"/>
      <c r="B222" s="1542"/>
      <c r="C222" s="1545"/>
      <c r="D222" s="982" t="s">
        <v>624</v>
      </c>
      <c r="E222" s="986"/>
      <c r="F222" s="986"/>
      <c r="G222" s="958"/>
      <c r="H222" s="958"/>
      <c r="I222" s="958"/>
      <c r="J222" s="958"/>
      <c r="K222" s="958"/>
      <c r="L222" s="958"/>
      <c r="M222" s="986"/>
      <c r="N222" s="986"/>
      <c r="O222" s="986"/>
      <c r="P222" s="1008"/>
      <c r="Q222" s="940">
        <f>SUM(E222:P222)</f>
        <v>0</v>
      </c>
    </row>
    <row r="223" spans="1:17" ht="12" thickBot="1">
      <c r="A223" s="1540"/>
      <c r="B223" s="1543"/>
      <c r="C223" s="1548"/>
      <c r="D223" s="1013" t="s">
        <v>612</v>
      </c>
      <c r="E223" s="1023">
        <f aca="true" t="shared" si="43" ref="E223:Q223">SUM(E221:E222)</f>
        <v>0</v>
      </c>
      <c r="F223" s="1023">
        <f t="shared" si="43"/>
        <v>0</v>
      </c>
      <c r="G223" s="997">
        <f t="shared" si="43"/>
        <v>0</v>
      </c>
      <c r="H223" s="997">
        <f t="shared" si="43"/>
        <v>0</v>
      </c>
      <c r="I223" s="997">
        <f t="shared" si="43"/>
        <v>0</v>
      </c>
      <c r="J223" s="997">
        <f t="shared" si="43"/>
        <v>0</v>
      </c>
      <c r="K223" s="997">
        <f t="shared" si="43"/>
        <v>0</v>
      </c>
      <c r="L223" s="997">
        <f t="shared" si="43"/>
        <v>0</v>
      </c>
      <c r="M223" s="997">
        <f t="shared" si="43"/>
        <v>0</v>
      </c>
      <c r="N223" s="997">
        <f t="shared" si="43"/>
        <v>0</v>
      </c>
      <c r="O223" s="997">
        <f t="shared" si="43"/>
        <v>0</v>
      </c>
      <c r="P223" s="1029">
        <f t="shared" si="43"/>
        <v>0</v>
      </c>
      <c r="Q223" s="1024">
        <f t="shared" si="43"/>
        <v>0</v>
      </c>
    </row>
    <row r="224" spans="1:17" ht="12" thickBot="1">
      <c r="A224" s="965"/>
      <c r="B224" s="1073"/>
      <c r="C224" s="966"/>
      <c r="D224" s="1015"/>
      <c r="E224" s="972"/>
      <c r="F224" s="969"/>
      <c r="G224" s="969"/>
      <c r="H224" s="969"/>
      <c r="I224" s="1031"/>
      <c r="J224" s="1031"/>
      <c r="K224" s="970"/>
      <c r="L224" s="971"/>
      <c r="M224" s="972"/>
      <c r="N224" s="969"/>
      <c r="O224" s="969"/>
      <c r="P224" s="970"/>
      <c r="Q224" s="973"/>
    </row>
    <row r="225" spans="1:17" ht="11.25">
      <c r="A225" s="1538">
        <v>13</v>
      </c>
      <c r="B225" s="1541" t="s">
        <v>691</v>
      </c>
      <c r="C225" s="1544" t="s">
        <v>597</v>
      </c>
      <c r="D225" s="1000" t="s">
        <v>598</v>
      </c>
      <c r="E225" s="1051">
        <v>-10304</v>
      </c>
      <c r="F225" s="1051">
        <v>-3484</v>
      </c>
      <c r="G225" s="1051">
        <v>-581</v>
      </c>
      <c r="H225" s="1051">
        <v>-5088</v>
      </c>
      <c r="I225" s="1051"/>
      <c r="J225" s="1051"/>
      <c r="K225" s="1051"/>
      <c r="L225" s="976"/>
      <c r="M225" s="1031"/>
      <c r="N225" s="1043"/>
      <c r="O225" s="1043"/>
      <c r="P225" s="1044"/>
      <c r="Q225" s="978">
        <f>SUM(E225:P225)</f>
        <v>-19457</v>
      </c>
    </row>
    <row r="226" spans="1:17" ht="11.25">
      <c r="A226" s="1539"/>
      <c r="B226" s="1542"/>
      <c r="C226" s="1545"/>
      <c r="D226" s="1017" t="s">
        <v>599</v>
      </c>
      <c r="E226" s="958">
        <v>-10997</v>
      </c>
      <c r="F226" s="958">
        <v>-24128</v>
      </c>
      <c r="G226" s="958">
        <v>-6855</v>
      </c>
      <c r="H226" s="958">
        <v>-27718</v>
      </c>
      <c r="I226" s="958"/>
      <c r="J226" s="958"/>
      <c r="K226" s="958"/>
      <c r="L226" s="939"/>
      <c r="M226" s="1034"/>
      <c r="N226" s="1038"/>
      <c r="O226" s="1038"/>
      <c r="P226" s="1045"/>
      <c r="Q226" s="936">
        <f>SUM(E226:P226)</f>
        <v>-69698</v>
      </c>
    </row>
    <row r="227" spans="1:17" ht="11.25">
      <c r="A227" s="1539"/>
      <c r="B227" s="1542"/>
      <c r="C227" s="1545"/>
      <c r="D227" s="1017" t="s">
        <v>600</v>
      </c>
      <c r="E227" s="958">
        <v>-1863</v>
      </c>
      <c r="F227" s="958">
        <v>-1801</v>
      </c>
      <c r="G227" s="958">
        <v>-20945</v>
      </c>
      <c r="H227" s="958">
        <v>-7658</v>
      </c>
      <c r="I227" s="958"/>
      <c r="J227" s="958"/>
      <c r="K227" s="958"/>
      <c r="M227" s="1034"/>
      <c r="N227" s="1034"/>
      <c r="O227" s="1034"/>
      <c r="P227" s="1045"/>
      <c r="Q227" s="940">
        <f>SUM(E227:P227)</f>
        <v>-32267</v>
      </c>
    </row>
    <row r="228" spans="1:17" ht="11.25">
      <c r="A228" s="1539"/>
      <c r="B228" s="1542"/>
      <c r="C228" s="1545"/>
      <c r="D228" s="1018" t="s">
        <v>601</v>
      </c>
      <c r="E228" s="1052">
        <v>-23164</v>
      </c>
      <c r="F228" s="1053">
        <v>-29413</v>
      </c>
      <c r="G228" s="1053">
        <v>-28381</v>
      </c>
      <c r="H228" s="946">
        <v>-40464</v>
      </c>
      <c r="I228" s="946">
        <f aca="true" t="shared" si="44" ref="I228:P228">SUM(I225:I227)</f>
        <v>0</v>
      </c>
      <c r="J228" s="1054">
        <f t="shared" si="44"/>
        <v>0</v>
      </c>
      <c r="K228" s="946">
        <f t="shared" si="44"/>
        <v>0</v>
      </c>
      <c r="L228" s="946">
        <f t="shared" si="44"/>
        <v>0</v>
      </c>
      <c r="M228" s="945">
        <f t="shared" si="44"/>
        <v>0</v>
      </c>
      <c r="N228" s="945">
        <f t="shared" si="44"/>
        <v>0</v>
      </c>
      <c r="O228" s="945">
        <f t="shared" si="44"/>
        <v>0</v>
      </c>
      <c r="P228" s="981">
        <f t="shared" si="44"/>
        <v>0</v>
      </c>
      <c r="Q228" s="948">
        <f>SUM(Q225:Q227)</f>
        <v>-121422</v>
      </c>
    </row>
    <row r="229" spans="1:17" ht="11.25">
      <c r="A229" s="1539"/>
      <c r="B229" s="1542"/>
      <c r="C229" s="1545"/>
      <c r="D229" s="1017" t="s">
        <v>602</v>
      </c>
      <c r="E229" s="991">
        <v>3824</v>
      </c>
      <c r="F229" s="958">
        <v>7398</v>
      </c>
      <c r="G229" s="958">
        <v>2894</v>
      </c>
      <c r="H229" s="986">
        <v>13038</v>
      </c>
      <c r="I229" s="986"/>
      <c r="J229" s="958"/>
      <c r="K229" s="986"/>
      <c r="L229" s="939"/>
      <c r="M229" s="1034"/>
      <c r="N229" s="1034"/>
      <c r="O229" s="1034"/>
      <c r="P229" s="1045"/>
      <c r="Q229" s="940">
        <f>SUM(E229:P229)</f>
        <v>27154</v>
      </c>
    </row>
    <row r="230" spans="1:17" ht="11.25">
      <c r="A230" s="1539"/>
      <c r="B230" s="1542"/>
      <c r="C230" s="1545"/>
      <c r="D230" s="1017" t="s">
        <v>603</v>
      </c>
      <c r="E230" s="958">
        <v>3042</v>
      </c>
      <c r="F230" s="958">
        <v>136</v>
      </c>
      <c r="G230" s="958">
        <v>0</v>
      </c>
      <c r="H230" s="958">
        <v>0</v>
      </c>
      <c r="I230" s="958"/>
      <c r="J230" s="958"/>
      <c r="K230" s="958"/>
      <c r="L230" s="939"/>
      <c r="M230" s="1034"/>
      <c r="N230" s="1034"/>
      <c r="O230" s="1034"/>
      <c r="P230" s="1045"/>
      <c r="Q230" s="940">
        <f>SUM(E230:P230)</f>
        <v>3178</v>
      </c>
    </row>
    <row r="231" spans="1:17" ht="11.25">
      <c r="A231" s="1539"/>
      <c r="B231" s="1542"/>
      <c r="C231" s="1545"/>
      <c r="D231" s="1017" t="s">
        <v>604</v>
      </c>
      <c r="E231" s="958">
        <v>525</v>
      </c>
      <c r="F231" s="958">
        <v>0</v>
      </c>
      <c r="G231" s="958">
        <v>0</v>
      </c>
      <c r="H231" s="958">
        <v>784</v>
      </c>
      <c r="I231" s="958"/>
      <c r="J231" s="958"/>
      <c r="K231" s="958"/>
      <c r="L231" s="939"/>
      <c r="M231" s="1034"/>
      <c r="N231" s="1034"/>
      <c r="O231" s="1034"/>
      <c r="P231" s="1045"/>
      <c r="Q231" s="940">
        <f>SUM(E231:P231)</f>
        <v>1309</v>
      </c>
    </row>
    <row r="232" spans="1:17" ht="11.25">
      <c r="A232" s="1539"/>
      <c r="B232" s="1542"/>
      <c r="C232" s="1546"/>
      <c r="D232" s="1018" t="s">
        <v>605</v>
      </c>
      <c r="E232" s="993">
        <v>7391</v>
      </c>
      <c r="F232" s="1053">
        <v>7534</v>
      </c>
      <c r="G232" s="1053">
        <v>2894</v>
      </c>
      <c r="H232" s="1053">
        <v>13822</v>
      </c>
      <c r="I232" s="1053">
        <f aca="true" t="shared" si="45" ref="I232:P232">SUM(I229:I231)</f>
        <v>0</v>
      </c>
      <c r="J232" s="946">
        <f t="shared" si="45"/>
        <v>0</v>
      </c>
      <c r="K232" s="1053">
        <f t="shared" si="45"/>
        <v>0</v>
      </c>
      <c r="L232" s="946">
        <f t="shared" si="45"/>
        <v>0</v>
      </c>
      <c r="M232" s="945">
        <f t="shared" si="45"/>
        <v>0</v>
      </c>
      <c r="N232" s="945">
        <f t="shared" si="45"/>
        <v>0</v>
      </c>
      <c r="O232" s="945">
        <f t="shared" si="45"/>
        <v>0</v>
      </c>
      <c r="P232" s="981">
        <f t="shared" si="45"/>
        <v>0</v>
      </c>
      <c r="Q232" s="948">
        <f>SUM(Q229:Q231)</f>
        <v>31641</v>
      </c>
    </row>
    <row r="233" spans="1:17" ht="11.25">
      <c r="A233" s="1539"/>
      <c r="B233" s="1542"/>
      <c r="C233" s="1547" t="s">
        <v>609</v>
      </c>
      <c r="D233" s="982" t="s">
        <v>744</v>
      </c>
      <c r="E233" s="986"/>
      <c r="F233" s="958"/>
      <c r="G233" s="957"/>
      <c r="H233" s="957"/>
      <c r="I233" s="957"/>
      <c r="J233" s="986"/>
      <c r="K233" s="958"/>
      <c r="L233" s="986"/>
      <c r="M233" s="986"/>
      <c r="N233" s="958"/>
      <c r="O233" s="958"/>
      <c r="P233" s="1040"/>
      <c r="Q233" s="940">
        <f>SUM(E233:P233)</f>
        <v>0</v>
      </c>
    </row>
    <row r="234" spans="1:17" ht="11.25">
      <c r="A234" s="1539"/>
      <c r="B234" s="1542"/>
      <c r="C234" s="1545"/>
      <c r="D234" s="982" t="s">
        <v>610</v>
      </c>
      <c r="E234" s="986"/>
      <c r="F234" s="958"/>
      <c r="G234" s="958">
        <v>3688</v>
      </c>
      <c r="H234" s="957"/>
      <c r="I234" s="957"/>
      <c r="J234" s="986"/>
      <c r="K234" s="958"/>
      <c r="L234" s="986"/>
      <c r="M234" s="986"/>
      <c r="N234" s="958"/>
      <c r="O234" s="958"/>
      <c r="P234" s="1040"/>
      <c r="Q234" s="940">
        <f aca="true" t="shared" si="46" ref="Q234:Q241">SUM(E234:P234)</f>
        <v>3688</v>
      </c>
    </row>
    <row r="235" spans="1:17" ht="11.25">
      <c r="A235" s="1539"/>
      <c r="B235" s="1542"/>
      <c r="C235" s="1545"/>
      <c r="D235" s="982" t="s">
        <v>804</v>
      </c>
      <c r="E235" s="986">
        <v>-1115</v>
      </c>
      <c r="F235" s="957"/>
      <c r="G235" s="958"/>
      <c r="H235" s="958"/>
      <c r="I235" s="958"/>
      <c r="J235" s="986"/>
      <c r="K235" s="958"/>
      <c r="L235" s="986"/>
      <c r="M235" s="986"/>
      <c r="N235" s="958"/>
      <c r="O235" s="958"/>
      <c r="P235" s="1040"/>
      <c r="Q235" s="940">
        <f t="shared" si="46"/>
        <v>-1115</v>
      </c>
    </row>
    <row r="236" spans="1:17" ht="11.25">
      <c r="A236" s="1539"/>
      <c r="B236" s="1542"/>
      <c r="C236" s="1545"/>
      <c r="D236" s="982" t="s">
        <v>1009</v>
      </c>
      <c r="E236" s="986">
        <v>7</v>
      </c>
      <c r="F236" s="958"/>
      <c r="G236" s="957"/>
      <c r="H236" s="957"/>
      <c r="I236" s="957"/>
      <c r="J236" s="986"/>
      <c r="K236" s="958"/>
      <c r="L236" s="986"/>
      <c r="M236" s="986"/>
      <c r="N236" s="958"/>
      <c r="O236" s="958"/>
      <c r="P236" s="1040"/>
      <c r="Q236" s="940">
        <f t="shared" si="46"/>
        <v>7</v>
      </c>
    </row>
    <row r="237" spans="1:17" ht="11.25">
      <c r="A237" s="1539"/>
      <c r="B237" s="1542"/>
      <c r="C237" s="1545"/>
      <c r="D237" s="982" t="s">
        <v>610</v>
      </c>
      <c r="E237" s="986">
        <v>8246</v>
      </c>
      <c r="F237" s="958"/>
      <c r="G237" s="957"/>
      <c r="H237" s="957"/>
      <c r="I237" s="957"/>
      <c r="J237" s="986"/>
      <c r="K237" s="958"/>
      <c r="L237" s="986"/>
      <c r="M237" s="986"/>
      <c r="N237" s="958"/>
      <c r="O237" s="958"/>
      <c r="P237" s="1040"/>
      <c r="Q237" s="940">
        <f t="shared" si="46"/>
        <v>8246</v>
      </c>
    </row>
    <row r="238" spans="1:17" ht="11.25">
      <c r="A238" s="1539"/>
      <c r="B238" s="1542"/>
      <c r="C238" s="1545"/>
      <c r="D238" s="982" t="s">
        <v>686</v>
      </c>
      <c r="E238" s="986"/>
      <c r="F238" s="958"/>
      <c r="G238" s="957"/>
      <c r="H238" s="957"/>
      <c r="I238" s="957"/>
      <c r="J238" s="986"/>
      <c r="K238" s="958"/>
      <c r="L238" s="986"/>
      <c r="M238" s="986"/>
      <c r="N238" s="958"/>
      <c r="O238" s="958"/>
      <c r="P238" s="1040"/>
      <c r="Q238" s="940">
        <f t="shared" si="46"/>
        <v>0</v>
      </c>
    </row>
    <row r="239" spans="1:17" ht="11.25">
      <c r="A239" s="1539"/>
      <c r="B239" s="1542"/>
      <c r="C239" s="1545" t="s">
        <v>609</v>
      </c>
      <c r="D239" s="982" t="s">
        <v>690</v>
      </c>
      <c r="E239" s="986">
        <v>15843</v>
      </c>
      <c r="F239" s="958">
        <v>21879</v>
      </c>
      <c r="G239" s="958">
        <v>25159</v>
      </c>
      <c r="H239" s="958">
        <v>26642</v>
      </c>
      <c r="I239" s="958"/>
      <c r="J239" s="986"/>
      <c r="K239" s="958"/>
      <c r="L239" s="939"/>
      <c r="M239" s="986"/>
      <c r="N239" s="958"/>
      <c r="O239" s="958"/>
      <c r="P239" s="1040"/>
      <c r="Q239" s="940">
        <f t="shared" si="46"/>
        <v>89523</v>
      </c>
    </row>
    <row r="240" spans="1:17" ht="11.25">
      <c r="A240" s="1539"/>
      <c r="B240" s="1542"/>
      <c r="C240" s="1545"/>
      <c r="D240" s="982" t="s">
        <v>624</v>
      </c>
      <c r="E240" s="986"/>
      <c r="F240" s="958"/>
      <c r="G240" s="958">
        <v>-3360</v>
      </c>
      <c r="H240" s="958"/>
      <c r="I240" s="958"/>
      <c r="J240" s="986"/>
      <c r="K240" s="958"/>
      <c r="L240" s="939"/>
      <c r="M240" s="986"/>
      <c r="N240" s="986"/>
      <c r="O240" s="986"/>
      <c r="P240" s="1008"/>
      <c r="Q240" s="940">
        <f t="shared" si="46"/>
        <v>-3360</v>
      </c>
    </row>
    <row r="241" spans="1:17" ht="11.25">
      <c r="A241" s="1539"/>
      <c r="B241" s="1542"/>
      <c r="C241" s="1545"/>
      <c r="D241" s="982" t="s">
        <v>887</v>
      </c>
      <c r="E241" s="958">
        <v>-7208</v>
      </c>
      <c r="F241" s="958"/>
      <c r="G241" s="958"/>
      <c r="H241" s="958"/>
      <c r="I241" s="958"/>
      <c r="J241" s="958"/>
      <c r="K241" s="958"/>
      <c r="L241" s="939"/>
      <c r="M241" s="1034"/>
      <c r="N241" s="1034"/>
      <c r="O241" s="1034"/>
      <c r="P241" s="1045"/>
      <c r="Q241" s="940">
        <f t="shared" si="46"/>
        <v>-7208</v>
      </c>
    </row>
    <row r="242" spans="1:17" ht="12" thickBot="1">
      <c r="A242" s="1540"/>
      <c r="B242" s="1543"/>
      <c r="C242" s="1545"/>
      <c r="D242" s="1018" t="s">
        <v>612</v>
      </c>
      <c r="E242" s="1023">
        <f>SUM(E233:E241)</f>
        <v>15773</v>
      </c>
      <c r="F242" s="1023">
        <f>SUM(F233:F241)</f>
        <v>21879</v>
      </c>
      <c r="G242" s="997">
        <f>SUM(G233:G241)</f>
        <v>25487</v>
      </c>
      <c r="H242" s="997">
        <f>SUM(H233:H241)</f>
        <v>26642</v>
      </c>
      <c r="I242" s="997">
        <f aca="true" t="shared" si="47" ref="I242:P242">SUM(I233:I239)</f>
        <v>0</v>
      </c>
      <c r="J242" s="997">
        <f t="shared" si="47"/>
        <v>0</v>
      </c>
      <c r="K242" s="997">
        <f t="shared" si="47"/>
        <v>0</v>
      </c>
      <c r="L242" s="997">
        <f t="shared" si="47"/>
        <v>0</v>
      </c>
      <c r="M242" s="997">
        <f t="shared" si="47"/>
        <v>0</v>
      </c>
      <c r="N242" s="997">
        <f t="shared" si="47"/>
        <v>0</v>
      </c>
      <c r="O242" s="997">
        <f t="shared" si="47"/>
        <v>0</v>
      </c>
      <c r="P242" s="1029">
        <f t="shared" si="47"/>
        <v>0</v>
      </c>
      <c r="Q242" s="1024">
        <f>SUM(Q233:Q241)</f>
        <v>89781</v>
      </c>
    </row>
    <row r="243" spans="1:17" ht="12" thickBot="1">
      <c r="A243" s="965"/>
      <c r="B243" s="1073"/>
      <c r="C243" s="1055"/>
      <c r="D243" s="1015"/>
      <c r="E243" s="972"/>
      <c r="F243" s="969"/>
      <c r="G243" s="969"/>
      <c r="H243" s="969"/>
      <c r="I243" s="1031"/>
      <c r="J243" s="1031"/>
      <c r="K243" s="970"/>
      <c r="L243" s="971"/>
      <c r="M243" s="972"/>
      <c r="N243" s="969"/>
      <c r="O243" s="969"/>
      <c r="P243" s="970"/>
      <c r="Q243" s="973"/>
    </row>
    <row r="244" spans="1:17" ht="11.25">
      <c r="A244" s="1538">
        <v>14</v>
      </c>
      <c r="B244" s="1541" t="s">
        <v>551</v>
      </c>
      <c r="C244" s="1544" t="s">
        <v>597</v>
      </c>
      <c r="D244" s="1000" t="s">
        <v>598</v>
      </c>
      <c r="E244" s="1056" t="s">
        <v>863</v>
      </c>
      <c r="F244" s="1056" t="s">
        <v>863</v>
      </c>
      <c r="G244" s="1056" t="s">
        <v>863</v>
      </c>
      <c r="H244" s="1056" t="s">
        <v>863</v>
      </c>
      <c r="I244" s="975"/>
      <c r="J244" s="975"/>
      <c r="K244" s="975"/>
      <c r="L244" s="975"/>
      <c r="M244" s="975"/>
      <c r="N244" s="1032"/>
      <c r="O244" s="1032"/>
      <c r="P244" s="1037"/>
      <c r="Q244" s="978">
        <f>SUM(E244:P244)</f>
        <v>0</v>
      </c>
    </row>
    <row r="245" spans="1:17" ht="11.25">
      <c r="A245" s="1539"/>
      <c r="B245" s="1542"/>
      <c r="C245" s="1545"/>
      <c r="D245" s="1017" t="s">
        <v>599</v>
      </c>
      <c r="E245" s="957" t="s">
        <v>863</v>
      </c>
      <c r="F245" s="957" t="s">
        <v>863</v>
      </c>
      <c r="G245" s="957" t="s">
        <v>863</v>
      </c>
      <c r="H245" s="957" t="s">
        <v>863</v>
      </c>
      <c r="I245" s="933"/>
      <c r="J245" s="933"/>
      <c r="K245" s="933"/>
      <c r="L245" s="933"/>
      <c r="M245" s="933"/>
      <c r="N245" s="941"/>
      <c r="O245" s="941"/>
      <c r="P245" s="935"/>
      <c r="Q245" s="940">
        <f>SUM(E245:P245)</f>
        <v>0</v>
      </c>
    </row>
    <row r="246" spans="1:17" ht="11.25">
      <c r="A246" s="1539"/>
      <c r="B246" s="1542"/>
      <c r="C246" s="1545"/>
      <c r="D246" s="1017" t="s">
        <v>600</v>
      </c>
      <c r="E246" s="957" t="s">
        <v>863</v>
      </c>
      <c r="F246" s="957" t="s">
        <v>863</v>
      </c>
      <c r="G246" s="957" t="s">
        <v>863</v>
      </c>
      <c r="H246" s="957" t="s">
        <v>863</v>
      </c>
      <c r="I246" s="933"/>
      <c r="J246" s="933"/>
      <c r="K246" s="933"/>
      <c r="L246" s="933"/>
      <c r="M246" s="933"/>
      <c r="N246" s="933"/>
      <c r="O246" s="933"/>
      <c r="P246" s="935"/>
      <c r="Q246" s="940">
        <f>SUM(E246:P246)</f>
        <v>0</v>
      </c>
    </row>
    <row r="247" spans="1:17" ht="12" thickBot="1">
      <c r="A247" s="1539"/>
      <c r="B247" s="1542"/>
      <c r="C247" s="1545"/>
      <c r="D247" s="1018" t="s">
        <v>601</v>
      </c>
      <c r="E247" s="1052">
        <f>SUM(E244:E246)</f>
        <v>0</v>
      </c>
      <c r="F247" s="1053">
        <f aca="true" t="shared" si="48" ref="F247:P247">SUM(F244:F246)</f>
        <v>0</v>
      </c>
      <c r="G247" s="1053">
        <f t="shared" si="48"/>
        <v>0</v>
      </c>
      <c r="H247" s="1054">
        <f t="shared" si="48"/>
        <v>0</v>
      </c>
      <c r="I247" s="1054">
        <f t="shared" si="48"/>
        <v>0</v>
      </c>
      <c r="J247" s="1054">
        <f t="shared" si="48"/>
        <v>0</v>
      </c>
      <c r="K247" s="946">
        <f t="shared" si="48"/>
        <v>0</v>
      </c>
      <c r="L247" s="946">
        <f>SUM(L244:L246)</f>
        <v>0</v>
      </c>
      <c r="M247" s="946">
        <f>SUM(M244:M246)</f>
        <v>0</v>
      </c>
      <c r="N247" s="945">
        <f t="shared" si="48"/>
        <v>0</v>
      </c>
      <c r="O247" s="945">
        <f t="shared" si="48"/>
        <v>0</v>
      </c>
      <c r="P247" s="981">
        <f t="shared" si="48"/>
        <v>0</v>
      </c>
      <c r="Q247" s="948">
        <f>SUM(Q244:Q246)</f>
        <v>0</v>
      </c>
    </row>
    <row r="248" spans="1:17" ht="11.25">
      <c r="A248" s="1539"/>
      <c r="B248" s="1542"/>
      <c r="C248" s="1545"/>
      <c r="D248" s="1017" t="s">
        <v>602</v>
      </c>
      <c r="E248" s="1056" t="s">
        <v>863</v>
      </c>
      <c r="F248" s="1056" t="s">
        <v>863</v>
      </c>
      <c r="G248" s="1056" t="s">
        <v>863</v>
      </c>
      <c r="H248" s="1056" t="s">
        <v>863</v>
      </c>
      <c r="I248" s="941"/>
      <c r="J248" s="941"/>
      <c r="K248" s="933"/>
      <c r="L248" s="933"/>
      <c r="M248" s="933"/>
      <c r="N248" s="933"/>
      <c r="O248" s="933"/>
      <c r="P248" s="935"/>
      <c r="Q248" s="940">
        <f>SUM(E248:P248)</f>
        <v>0</v>
      </c>
    </row>
    <row r="249" spans="1:17" ht="11.25">
      <c r="A249" s="1539"/>
      <c r="B249" s="1542"/>
      <c r="C249" s="1545"/>
      <c r="D249" s="1017" t="s">
        <v>603</v>
      </c>
      <c r="E249" s="957" t="s">
        <v>863</v>
      </c>
      <c r="F249" s="957" t="s">
        <v>863</v>
      </c>
      <c r="G249" s="957" t="s">
        <v>863</v>
      </c>
      <c r="H249" s="957" t="s">
        <v>863</v>
      </c>
      <c r="I249" s="933"/>
      <c r="J249" s="933"/>
      <c r="K249" s="933"/>
      <c r="L249" s="933"/>
      <c r="M249" s="933"/>
      <c r="N249" s="933"/>
      <c r="O249" s="933"/>
      <c r="P249" s="935"/>
      <c r="Q249" s="940">
        <f>SUM(E249:P249)</f>
        <v>0</v>
      </c>
    </row>
    <row r="250" spans="1:17" ht="11.25">
      <c r="A250" s="1539"/>
      <c r="B250" s="1542"/>
      <c r="C250" s="1545"/>
      <c r="D250" s="1017" t="s">
        <v>604</v>
      </c>
      <c r="E250" s="957" t="s">
        <v>863</v>
      </c>
      <c r="F250" s="957" t="s">
        <v>863</v>
      </c>
      <c r="G250" s="957" t="s">
        <v>863</v>
      </c>
      <c r="H250" s="957" t="s">
        <v>863</v>
      </c>
      <c r="I250" s="933"/>
      <c r="J250" s="933"/>
      <c r="K250" s="933"/>
      <c r="L250" s="933"/>
      <c r="M250" s="933"/>
      <c r="N250" s="933"/>
      <c r="O250" s="933"/>
      <c r="P250" s="935"/>
      <c r="Q250" s="940">
        <f>SUM(E250:P250)</f>
        <v>0</v>
      </c>
    </row>
    <row r="251" spans="1:17" ht="11.25">
      <c r="A251" s="1539"/>
      <c r="B251" s="1542"/>
      <c r="C251" s="1546"/>
      <c r="D251" s="1018" t="s">
        <v>605</v>
      </c>
      <c r="E251" s="993">
        <f>SUM(E248:E250)</f>
        <v>0</v>
      </c>
      <c r="F251" s="1053">
        <f aca="true" t="shared" si="49" ref="F251:P251">SUM(F248:F250)</f>
        <v>0</v>
      </c>
      <c r="G251" s="1053">
        <f t="shared" si="49"/>
        <v>0</v>
      </c>
      <c r="H251" s="1053">
        <f t="shared" si="49"/>
        <v>0</v>
      </c>
      <c r="I251" s="1053">
        <f t="shared" si="49"/>
        <v>0</v>
      </c>
      <c r="J251" s="946">
        <f t="shared" si="49"/>
        <v>0</v>
      </c>
      <c r="K251" s="1053">
        <f t="shared" si="49"/>
        <v>0</v>
      </c>
      <c r="L251" s="946">
        <f t="shared" si="49"/>
        <v>0</v>
      </c>
      <c r="M251" s="945">
        <f t="shared" si="49"/>
        <v>0</v>
      </c>
      <c r="N251" s="945">
        <f t="shared" si="49"/>
        <v>0</v>
      </c>
      <c r="O251" s="945">
        <f t="shared" si="49"/>
        <v>0</v>
      </c>
      <c r="P251" s="981">
        <f t="shared" si="49"/>
        <v>0</v>
      </c>
      <c r="Q251" s="948">
        <f>SUM(Q248:Q250)</f>
        <v>0</v>
      </c>
    </row>
    <row r="252" spans="1:17" ht="11.25">
      <c r="A252" s="1539"/>
      <c r="B252" s="1542"/>
      <c r="C252" s="1547" t="s">
        <v>609</v>
      </c>
      <c r="D252" s="982" t="s">
        <v>619</v>
      </c>
      <c r="E252" s="986"/>
      <c r="F252" s="958"/>
      <c r="G252" s="958"/>
      <c r="H252" s="958"/>
      <c r="I252" s="958"/>
      <c r="J252" s="986"/>
      <c r="K252" s="958"/>
      <c r="L252" s="986"/>
      <c r="M252" s="986"/>
      <c r="N252" s="958"/>
      <c r="O252" s="958"/>
      <c r="P252" s="1040"/>
      <c r="Q252" s="940">
        <f>SUM(E252:P252)</f>
        <v>0</v>
      </c>
    </row>
    <row r="253" spans="1:17" ht="11.25">
      <c r="A253" s="1539"/>
      <c r="B253" s="1542"/>
      <c r="C253" s="1545"/>
      <c r="D253" s="982" t="s">
        <v>610</v>
      </c>
      <c r="E253" s="986">
        <v>4525</v>
      </c>
      <c r="F253" s="958">
        <v>5040</v>
      </c>
      <c r="G253" s="958"/>
      <c r="H253" s="958"/>
      <c r="I253" s="958"/>
      <c r="J253" s="986"/>
      <c r="K253" s="958"/>
      <c r="L253" s="986"/>
      <c r="M253" s="986"/>
      <c r="N253" s="958"/>
      <c r="O253" s="958"/>
      <c r="P253" s="1040"/>
      <c r="Q253" s="940">
        <f>SUM(E253:P253)</f>
        <v>9565</v>
      </c>
    </row>
    <row r="254" spans="1:17" ht="11.25">
      <c r="A254" s="1539"/>
      <c r="B254" s="1542"/>
      <c r="C254" s="1545"/>
      <c r="D254" s="982" t="s">
        <v>805</v>
      </c>
      <c r="E254" s="986"/>
      <c r="F254" s="958"/>
      <c r="G254" s="958"/>
      <c r="H254" s="958"/>
      <c r="I254" s="958"/>
      <c r="J254" s="986"/>
      <c r="K254" s="958"/>
      <c r="L254" s="986"/>
      <c r="M254" s="986"/>
      <c r="N254" s="958"/>
      <c r="O254" s="958"/>
      <c r="P254" s="1040"/>
      <c r="Q254" s="940">
        <f>SUM(E254:P254)</f>
        <v>0</v>
      </c>
    </row>
    <row r="255" spans="1:17" ht="11.25">
      <c r="A255" s="1539"/>
      <c r="B255" s="1542"/>
      <c r="C255" s="1545" t="s">
        <v>609</v>
      </c>
      <c r="D255" s="982" t="s">
        <v>804</v>
      </c>
      <c r="E255" s="986">
        <v>-4525</v>
      </c>
      <c r="F255" s="958">
        <v>-5040</v>
      </c>
      <c r="G255" s="958"/>
      <c r="H255" s="958"/>
      <c r="I255" s="958"/>
      <c r="J255" s="986"/>
      <c r="K255" s="958"/>
      <c r="L255" s="986"/>
      <c r="M255" s="986"/>
      <c r="N255" s="958"/>
      <c r="O255" s="958"/>
      <c r="P255" s="1040"/>
      <c r="Q255" s="940">
        <f>SUM(E255:P255)</f>
        <v>-9565</v>
      </c>
    </row>
    <row r="256" spans="1:17" ht="12" thickBot="1">
      <c r="A256" s="1540"/>
      <c r="B256" s="1543"/>
      <c r="C256" s="1545"/>
      <c r="D256" s="1013" t="s">
        <v>612</v>
      </c>
      <c r="E256" s="1023">
        <f aca="true" t="shared" si="50" ref="E256:Q256">SUM(E252:E255)</f>
        <v>0</v>
      </c>
      <c r="F256" s="997">
        <f t="shared" si="50"/>
        <v>0</v>
      </c>
      <c r="G256" s="997">
        <f t="shared" si="50"/>
        <v>0</v>
      </c>
      <c r="H256" s="997">
        <f t="shared" si="50"/>
        <v>0</v>
      </c>
      <c r="I256" s="997">
        <f t="shared" si="50"/>
        <v>0</v>
      </c>
      <c r="J256" s="997">
        <f t="shared" si="50"/>
        <v>0</v>
      </c>
      <c r="K256" s="997">
        <f t="shared" si="50"/>
        <v>0</v>
      </c>
      <c r="L256" s="997">
        <f t="shared" si="50"/>
        <v>0</v>
      </c>
      <c r="M256" s="997">
        <f t="shared" si="50"/>
        <v>0</v>
      </c>
      <c r="N256" s="997">
        <f t="shared" si="50"/>
        <v>0</v>
      </c>
      <c r="O256" s="997">
        <f t="shared" si="50"/>
        <v>0</v>
      </c>
      <c r="P256" s="1029">
        <f t="shared" si="50"/>
        <v>0</v>
      </c>
      <c r="Q256" s="1024">
        <f t="shared" si="50"/>
        <v>0</v>
      </c>
    </row>
    <row r="257" spans="1:17" ht="12" thickBot="1">
      <c r="A257" s="965"/>
      <c r="B257" s="1073"/>
      <c r="C257" s="1055"/>
      <c r="D257" s="1015"/>
      <c r="E257" s="972"/>
      <c r="F257" s="969"/>
      <c r="G257" s="969"/>
      <c r="H257" s="969"/>
      <c r="I257" s="969"/>
      <c r="J257" s="969"/>
      <c r="K257" s="969"/>
      <c r="L257" s="969"/>
      <c r="M257" s="969"/>
      <c r="N257" s="969"/>
      <c r="O257" s="969"/>
      <c r="P257" s="970"/>
      <c r="Q257" s="973"/>
    </row>
    <row r="258" spans="1:17" ht="11.25">
      <c r="A258" s="1538">
        <v>15</v>
      </c>
      <c r="B258" s="1541" t="s">
        <v>692</v>
      </c>
      <c r="C258" s="1544" t="s">
        <v>597</v>
      </c>
      <c r="D258" s="1000" t="s">
        <v>598</v>
      </c>
      <c r="E258" s="1051">
        <v>0</v>
      </c>
      <c r="F258" s="1051">
        <v>0</v>
      </c>
      <c r="G258" s="1051">
        <v>0</v>
      </c>
      <c r="H258" s="1051">
        <v>0</v>
      </c>
      <c r="I258" s="1051"/>
      <c r="J258" s="1056"/>
      <c r="K258" s="1051"/>
      <c r="L258" s="1057"/>
      <c r="M258" s="975"/>
      <c r="N258" s="1032"/>
      <c r="O258" s="1032"/>
      <c r="P258" s="1037"/>
      <c r="Q258" s="978">
        <f>SUM(E258:P258)</f>
        <v>0</v>
      </c>
    </row>
    <row r="259" spans="1:17" ht="11.25">
      <c r="A259" s="1539"/>
      <c r="B259" s="1542"/>
      <c r="C259" s="1545"/>
      <c r="D259" s="1017" t="s">
        <v>599</v>
      </c>
      <c r="E259" s="958">
        <v>0</v>
      </c>
      <c r="F259" s="958">
        <v>0</v>
      </c>
      <c r="G259" s="958">
        <v>0</v>
      </c>
      <c r="H259" s="958">
        <v>0</v>
      </c>
      <c r="I259" s="958"/>
      <c r="J259" s="957"/>
      <c r="K259" s="958"/>
      <c r="L259" s="952"/>
      <c r="M259" s="933"/>
      <c r="N259" s="941"/>
      <c r="O259" s="941"/>
      <c r="P259" s="935"/>
      <c r="Q259" s="936">
        <f>SUM(E259:P259)</f>
        <v>0</v>
      </c>
    </row>
    <row r="260" spans="1:17" ht="11.25">
      <c r="A260" s="1539"/>
      <c r="B260" s="1542"/>
      <c r="C260" s="1545"/>
      <c r="D260" s="1017" t="s">
        <v>600</v>
      </c>
      <c r="E260" s="958">
        <v>0</v>
      </c>
      <c r="F260" s="958">
        <v>0</v>
      </c>
      <c r="G260" s="958">
        <v>0</v>
      </c>
      <c r="H260" s="958">
        <v>0</v>
      </c>
      <c r="I260" s="958"/>
      <c r="J260" s="957"/>
      <c r="K260" s="958"/>
      <c r="L260" s="952"/>
      <c r="M260" s="933"/>
      <c r="N260" s="933"/>
      <c r="O260" s="933"/>
      <c r="P260" s="935"/>
      <c r="Q260" s="940">
        <f>SUM(E260:P260)</f>
        <v>0</v>
      </c>
    </row>
    <row r="261" spans="1:17" ht="11.25">
      <c r="A261" s="1539"/>
      <c r="B261" s="1542"/>
      <c r="C261" s="1545"/>
      <c r="D261" s="1018" t="s">
        <v>601</v>
      </c>
      <c r="E261" s="1053">
        <f>SUM(E258:E260)</f>
        <v>0</v>
      </c>
      <c r="F261" s="1053">
        <f aca="true" t="shared" si="51" ref="F261:P261">SUM(F258:F260)</f>
        <v>0</v>
      </c>
      <c r="G261" s="1053">
        <f t="shared" si="51"/>
        <v>0</v>
      </c>
      <c r="H261" s="946">
        <f t="shared" si="51"/>
        <v>0</v>
      </c>
      <c r="I261" s="946">
        <f t="shared" si="51"/>
        <v>0</v>
      </c>
      <c r="J261" s="1054">
        <f t="shared" si="51"/>
        <v>0</v>
      </c>
      <c r="K261" s="946">
        <f t="shared" si="51"/>
        <v>0</v>
      </c>
      <c r="L261" s="946">
        <f t="shared" si="51"/>
        <v>0</v>
      </c>
      <c r="M261" s="946">
        <f t="shared" si="51"/>
        <v>0</v>
      </c>
      <c r="N261" s="945">
        <f t="shared" si="51"/>
        <v>0</v>
      </c>
      <c r="O261" s="945">
        <f t="shared" si="51"/>
        <v>0</v>
      </c>
      <c r="P261" s="981">
        <f t="shared" si="51"/>
        <v>0</v>
      </c>
      <c r="Q261" s="948">
        <f>SUM(Q258:Q260)</f>
        <v>0</v>
      </c>
    </row>
    <row r="262" spans="1:17" ht="11.25">
      <c r="A262" s="1539"/>
      <c r="B262" s="1542"/>
      <c r="C262" s="1545"/>
      <c r="D262" s="1017" t="s">
        <v>602</v>
      </c>
      <c r="E262" s="958">
        <v>0</v>
      </c>
      <c r="F262" s="958">
        <v>0</v>
      </c>
      <c r="G262" s="958">
        <v>0</v>
      </c>
      <c r="H262" s="986">
        <v>0</v>
      </c>
      <c r="I262" s="986"/>
      <c r="J262" s="957"/>
      <c r="K262" s="986"/>
      <c r="L262" s="987"/>
      <c r="M262" s="933"/>
      <c r="N262" s="933"/>
      <c r="O262" s="933"/>
      <c r="P262" s="935"/>
      <c r="Q262" s="940">
        <f>SUM(E262:P262)</f>
        <v>0</v>
      </c>
    </row>
    <row r="263" spans="1:17" ht="11.25">
      <c r="A263" s="1539"/>
      <c r="B263" s="1542"/>
      <c r="C263" s="1545"/>
      <c r="D263" s="1017" t="s">
        <v>603</v>
      </c>
      <c r="E263" s="958">
        <v>0</v>
      </c>
      <c r="F263" s="958">
        <v>0</v>
      </c>
      <c r="G263" s="958">
        <v>0</v>
      </c>
      <c r="H263" s="958">
        <v>0</v>
      </c>
      <c r="I263" s="958"/>
      <c r="J263" s="957"/>
      <c r="K263" s="958"/>
      <c r="L263" s="952"/>
      <c r="M263" s="933"/>
      <c r="N263" s="933"/>
      <c r="O263" s="933"/>
      <c r="P263" s="935"/>
      <c r="Q263" s="940">
        <f>SUM(E263:P263)</f>
        <v>0</v>
      </c>
    </row>
    <row r="264" spans="1:17" ht="11.25">
      <c r="A264" s="1539"/>
      <c r="B264" s="1542"/>
      <c r="C264" s="1545"/>
      <c r="D264" s="1017" t="s">
        <v>604</v>
      </c>
      <c r="E264" s="958">
        <v>0</v>
      </c>
      <c r="F264" s="958">
        <v>0</v>
      </c>
      <c r="G264" s="958">
        <v>0</v>
      </c>
      <c r="H264" s="958">
        <v>0</v>
      </c>
      <c r="I264" s="958"/>
      <c r="J264" s="957"/>
      <c r="K264" s="958"/>
      <c r="L264" s="952"/>
      <c r="M264" s="933"/>
      <c r="N264" s="933"/>
      <c r="O264" s="933"/>
      <c r="P264" s="935"/>
      <c r="Q264" s="940">
        <f>SUM(E264:P264)</f>
        <v>0</v>
      </c>
    </row>
    <row r="265" spans="1:17" ht="11.25">
      <c r="A265" s="1539"/>
      <c r="B265" s="1542"/>
      <c r="C265" s="1546"/>
      <c r="D265" s="1018" t="s">
        <v>605</v>
      </c>
      <c r="E265" s="993">
        <f>SUM(E262:E264)</f>
        <v>0</v>
      </c>
      <c r="F265" s="1053">
        <f aca="true" t="shared" si="52" ref="F265:P265">SUM(F262:F264)</f>
        <v>0</v>
      </c>
      <c r="G265" s="1053">
        <f t="shared" si="52"/>
        <v>0</v>
      </c>
      <c r="H265" s="1053">
        <f t="shared" si="52"/>
        <v>0</v>
      </c>
      <c r="I265" s="1053">
        <f t="shared" si="52"/>
        <v>0</v>
      </c>
      <c r="J265" s="946">
        <f t="shared" si="52"/>
        <v>0</v>
      </c>
      <c r="K265" s="1053">
        <f t="shared" si="52"/>
        <v>0</v>
      </c>
      <c r="L265" s="946">
        <f t="shared" si="52"/>
        <v>0</v>
      </c>
      <c r="M265" s="945">
        <f t="shared" si="52"/>
        <v>0</v>
      </c>
      <c r="N265" s="945">
        <f t="shared" si="52"/>
        <v>0</v>
      </c>
      <c r="O265" s="945">
        <f t="shared" si="52"/>
        <v>0</v>
      </c>
      <c r="P265" s="981">
        <f t="shared" si="52"/>
        <v>0</v>
      </c>
      <c r="Q265" s="948">
        <f>SUM(Q262:Q264)</f>
        <v>0</v>
      </c>
    </row>
    <row r="266" spans="1:17" ht="11.25">
      <c r="A266" s="1539"/>
      <c r="B266" s="1542"/>
      <c r="C266" s="1547" t="s">
        <v>609</v>
      </c>
      <c r="D266" s="982" t="s">
        <v>618</v>
      </c>
      <c r="E266" s="986">
        <v>15599</v>
      </c>
      <c r="F266" s="958">
        <v>21529</v>
      </c>
      <c r="G266" s="958">
        <v>25095</v>
      </c>
      <c r="H266" s="958">
        <v>26642</v>
      </c>
      <c r="I266" s="958"/>
      <c r="J266" s="987"/>
      <c r="K266" s="952"/>
      <c r="L266" s="987"/>
      <c r="M266" s="987"/>
      <c r="N266" s="952"/>
      <c r="O266" s="952"/>
      <c r="P266" s="954"/>
      <c r="Q266" s="940">
        <f>SUM(E266:P266)</f>
        <v>88865</v>
      </c>
    </row>
    <row r="267" spans="1:17" ht="11.25">
      <c r="A267" s="1539"/>
      <c r="B267" s="1542"/>
      <c r="C267" s="1545"/>
      <c r="D267" s="982" t="s">
        <v>693</v>
      </c>
      <c r="E267" s="989"/>
      <c r="F267" s="957"/>
      <c r="G267" s="957"/>
      <c r="H267" s="957"/>
      <c r="I267" s="957"/>
      <c r="J267" s="987"/>
      <c r="K267" s="952"/>
      <c r="L267" s="987"/>
      <c r="M267" s="987"/>
      <c r="N267" s="987"/>
      <c r="O267" s="987"/>
      <c r="P267" s="988"/>
      <c r="Q267" s="940">
        <f>SUM(E267:P267)</f>
        <v>0</v>
      </c>
    </row>
    <row r="268" spans="1:17" ht="11.25">
      <c r="A268" s="1539"/>
      <c r="B268" s="1542"/>
      <c r="C268" s="1545"/>
      <c r="D268" s="982" t="s">
        <v>805</v>
      </c>
      <c r="E268" s="986">
        <v>244</v>
      </c>
      <c r="F268" s="958">
        <v>350</v>
      </c>
      <c r="G268" s="958">
        <v>64</v>
      </c>
      <c r="H268" s="957"/>
      <c r="I268" s="957"/>
      <c r="J268" s="987"/>
      <c r="K268" s="952"/>
      <c r="L268" s="987"/>
      <c r="M268" s="987"/>
      <c r="N268" s="987"/>
      <c r="O268" s="987"/>
      <c r="P268" s="988"/>
      <c r="Q268" s="940">
        <f>SUM(E268:P268)</f>
        <v>658</v>
      </c>
    </row>
    <row r="269" spans="1:17" ht="11.25">
      <c r="A269" s="1539"/>
      <c r="B269" s="1542"/>
      <c r="C269" s="1545"/>
      <c r="D269" s="982" t="s">
        <v>611</v>
      </c>
      <c r="E269" s="989"/>
      <c r="F269" s="957"/>
      <c r="G269" s="957"/>
      <c r="H269" s="957"/>
      <c r="I269" s="957"/>
      <c r="J269" s="987"/>
      <c r="K269" s="952"/>
      <c r="L269" s="987"/>
      <c r="M269" s="987"/>
      <c r="N269" s="987"/>
      <c r="O269" s="987"/>
      <c r="P269" s="988"/>
      <c r="Q269" s="940">
        <f>SUM(E269:P269)</f>
        <v>0</v>
      </c>
    </row>
    <row r="270" spans="1:17" ht="11.25">
      <c r="A270" s="1539"/>
      <c r="B270" s="1542"/>
      <c r="C270" s="1545"/>
      <c r="D270" s="982" t="s">
        <v>688</v>
      </c>
      <c r="E270" s="989"/>
      <c r="F270" s="957"/>
      <c r="G270" s="957"/>
      <c r="H270" s="957"/>
      <c r="I270" s="957"/>
      <c r="J270" s="987"/>
      <c r="K270" s="952"/>
      <c r="L270" s="987"/>
      <c r="M270" s="987"/>
      <c r="N270" s="987"/>
      <c r="O270" s="987"/>
      <c r="P270" s="988"/>
      <c r="Q270" s="940">
        <f>SUM(E270:P270)</f>
        <v>0</v>
      </c>
    </row>
    <row r="271" spans="1:17" ht="11.25">
      <c r="A271" s="1539"/>
      <c r="B271" s="1542"/>
      <c r="C271" s="1545"/>
      <c r="D271" s="982" t="s">
        <v>694</v>
      </c>
      <c r="E271" s="986">
        <v>-15843</v>
      </c>
      <c r="F271" s="958">
        <v>-21879</v>
      </c>
      <c r="G271" s="958">
        <v>-25159</v>
      </c>
      <c r="H271" s="958">
        <v>-26642</v>
      </c>
      <c r="I271" s="958"/>
      <c r="J271" s="987"/>
      <c r="K271" s="952"/>
      <c r="L271" s="952"/>
      <c r="M271" s="987"/>
      <c r="N271" s="987"/>
      <c r="O271" s="987"/>
      <c r="P271" s="988"/>
      <c r="Q271" s="940">
        <f>SUM(E271:P271)</f>
        <v>-89523</v>
      </c>
    </row>
    <row r="272" spans="1:17" ht="12" thickBot="1">
      <c r="A272" s="1540"/>
      <c r="B272" s="1543"/>
      <c r="C272" s="1548"/>
      <c r="D272" s="1013" t="s">
        <v>612</v>
      </c>
      <c r="E272" s="1023">
        <f aca="true" t="shared" si="53" ref="E272:N272">SUM(E266:E271)</f>
        <v>0</v>
      </c>
      <c r="F272" s="997">
        <f t="shared" si="53"/>
        <v>0</v>
      </c>
      <c r="G272" s="997">
        <f t="shared" si="53"/>
        <v>0</v>
      </c>
      <c r="H272" s="997">
        <f t="shared" si="53"/>
        <v>0</v>
      </c>
      <c r="I272" s="997">
        <f t="shared" si="53"/>
        <v>0</v>
      </c>
      <c r="J272" s="997">
        <f t="shared" si="53"/>
        <v>0</v>
      </c>
      <c r="K272" s="997">
        <f t="shared" si="53"/>
        <v>0</v>
      </c>
      <c r="L272" s="997">
        <f t="shared" si="53"/>
        <v>0</v>
      </c>
      <c r="M272" s="997">
        <f t="shared" si="53"/>
        <v>0</v>
      </c>
      <c r="N272" s="997">
        <f t="shared" si="53"/>
        <v>0</v>
      </c>
      <c r="O272" s="997">
        <f>SUM(O266:O271)</f>
        <v>0</v>
      </c>
      <c r="P272" s="1029">
        <f>SUM(P266:P271)</f>
        <v>0</v>
      </c>
      <c r="Q272" s="1024">
        <f>SUM(Q266:Q271)</f>
        <v>0</v>
      </c>
    </row>
    <row r="273" spans="1:17" ht="12" thickBot="1">
      <c r="A273" s="965"/>
      <c r="B273" s="1073"/>
      <c r="C273" s="966"/>
      <c r="D273" s="1015"/>
      <c r="E273" s="972"/>
      <c r="F273" s="969"/>
      <c r="G273" s="969"/>
      <c r="H273" s="969"/>
      <c r="I273" s="969"/>
      <c r="J273" s="969"/>
      <c r="K273" s="970"/>
      <c r="L273" s="971"/>
      <c r="M273" s="972"/>
      <c r="N273" s="969"/>
      <c r="O273" s="969"/>
      <c r="P273" s="970"/>
      <c r="Q273" s="973"/>
    </row>
    <row r="274" spans="1:17" ht="11.25">
      <c r="A274" s="1538">
        <v>16</v>
      </c>
      <c r="B274" s="1541" t="s">
        <v>814</v>
      </c>
      <c r="C274" s="1544" t="s">
        <v>597</v>
      </c>
      <c r="D274" s="1000" t="s">
        <v>598</v>
      </c>
      <c r="E274" s="1051">
        <v>-25891</v>
      </c>
      <c r="F274" s="1051">
        <v>-14008</v>
      </c>
      <c r="G274" s="1051">
        <v>-9287</v>
      </c>
      <c r="H274" s="1051">
        <v>-9706</v>
      </c>
      <c r="I274" s="1051"/>
      <c r="J274" s="1051"/>
      <c r="K274" s="1051"/>
      <c r="L274" s="976"/>
      <c r="M274" s="975"/>
      <c r="N274" s="1032"/>
      <c r="O274" s="1032"/>
      <c r="P274" s="1037"/>
      <c r="Q274" s="978">
        <f>SUM(E274:P274)</f>
        <v>-58892</v>
      </c>
    </row>
    <row r="275" spans="1:17" ht="11.25">
      <c r="A275" s="1539"/>
      <c r="B275" s="1542"/>
      <c r="C275" s="1545"/>
      <c r="D275" s="1017" t="s">
        <v>599</v>
      </c>
      <c r="E275" s="958">
        <v>-2204</v>
      </c>
      <c r="F275" s="958">
        <v>-2367</v>
      </c>
      <c r="G275" s="958">
        <v>-14860</v>
      </c>
      <c r="H275" s="958">
        <v>-9685</v>
      </c>
      <c r="I275" s="958"/>
      <c r="J275" s="958"/>
      <c r="K275" s="958"/>
      <c r="L275" s="958"/>
      <c r="M275" s="933"/>
      <c r="N275" s="941"/>
      <c r="O275" s="941"/>
      <c r="P275" s="935"/>
      <c r="Q275" s="936">
        <f>SUM(E275:P275)</f>
        <v>-29116</v>
      </c>
    </row>
    <row r="276" spans="1:17" ht="11.25">
      <c r="A276" s="1539"/>
      <c r="B276" s="1542"/>
      <c r="C276" s="1545"/>
      <c r="D276" s="1017" t="s">
        <v>600</v>
      </c>
      <c r="E276" s="958">
        <v>-1835</v>
      </c>
      <c r="F276" s="958">
        <v>-10294</v>
      </c>
      <c r="G276" s="958">
        <v>-13919</v>
      </c>
      <c r="H276" s="958">
        <v>-19708</v>
      </c>
      <c r="I276" s="958"/>
      <c r="J276" s="958"/>
      <c r="K276" s="939"/>
      <c r="M276" s="933"/>
      <c r="N276" s="933"/>
      <c r="O276" s="933"/>
      <c r="P276" s="935"/>
      <c r="Q276" s="940">
        <f>SUM(E276:P276)</f>
        <v>-45756</v>
      </c>
    </row>
    <row r="277" spans="1:17" ht="11.25">
      <c r="A277" s="1539"/>
      <c r="B277" s="1542"/>
      <c r="C277" s="1545"/>
      <c r="D277" s="1018" t="s">
        <v>601</v>
      </c>
      <c r="E277" s="1053">
        <v>-29930</v>
      </c>
      <c r="F277" s="1053">
        <v>-26669</v>
      </c>
      <c r="G277" s="1053">
        <v>-38066</v>
      </c>
      <c r="H277" s="946">
        <v>-39099</v>
      </c>
      <c r="I277" s="946">
        <f aca="true" t="shared" si="54" ref="I277:P277">SUM(I274:I276)</f>
        <v>0</v>
      </c>
      <c r="J277" s="946">
        <f t="shared" si="54"/>
        <v>0</v>
      </c>
      <c r="K277" s="946">
        <f t="shared" si="54"/>
        <v>0</v>
      </c>
      <c r="L277" s="946">
        <f t="shared" si="54"/>
        <v>0</v>
      </c>
      <c r="M277" s="946">
        <f t="shared" si="54"/>
        <v>0</v>
      </c>
      <c r="N277" s="945">
        <f t="shared" si="54"/>
        <v>0</v>
      </c>
      <c r="O277" s="945">
        <f t="shared" si="54"/>
        <v>0</v>
      </c>
      <c r="P277" s="981">
        <f t="shared" si="54"/>
        <v>0</v>
      </c>
      <c r="Q277" s="948">
        <f>SUM(Q274:Q276)</f>
        <v>-133764</v>
      </c>
    </row>
    <row r="278" spans="1:17" ht="11.25">
      <c r="A278" s="1539"/>
      <c r="B278" s="1542"/>
      <c r="C278" s="1545"/>
      <c r="D278" s="1017" t="s">
        <v>602</v>
      </c>
      <c r="E278" s="958">
        <v>11881</v>
      </c>
      <c r="F278" s="958">
        <v>26824</v>
      </c>
      <c r="G278" s="958">
        <v>38066</v>
      </c>
      <c r="H278" s="986">
        <v>35499</v>
      </c>
      <c r="I278" s="986"/>
      <c r="J278" s="986"/>
      <c r="K278" s="939"/>
      <c r="M278" s="933"/>
      <c r="N278" s="933"/>
      <c r="O278" s="933"/>
      <c r="P278" s="935"/>
      <c r="Q278" s="940">
        <f>SUM(E278:P278)</f>
        <v>112270</v>
      </c>
    </row>
    <row r="279" spans="1:17" ht="11.25">
      <c r="A279" s="1539"/>
      <c r="B279" s="1542"/>
      <c r="C279" s="1545"/>
      <c r="D279" s="1017" t="s">
        <v>603</v>
      </c>
      <c r="E279" s="958">
        <v>10841</v>
      </c>
      <c r="F279" s="958">
        <v>1462</v>
      </c>
      <c r="G279" s="958">
        <v>0</v>
      </c>
      <c r="H279" s="958">
        <v>0</v>
      </c>
      <c r="I279" s="958"/>
      <c r="J279" s="958"/>
      <c r="K279" s="958"/>
      <c r="L279" s="958"/>
      <c r="M279" s="933"/>
      <c r="N279" s="933"/>
      <c r="O279" s="933"/>
      <c r="P279" s="935"/>
      <c r="Q279" s="940">
        <f>SUM(E279:P279)</f>
        <v>12303</v>
      </c>
    </row>
    <row r="280" spans="1:17" ht="11.25">
      <c r="A280" s="1539"/>
      <c r="B280" s="1542"/>
      <c r="C280" s="1545"/>
      <c r="D280" s="1017" t="s">
        <v>604</v>
      </c>
      <c r="E280" s="958">
        <v>0</v>
      </c>
      <c r="F280" s="958">
        <v>0</v>
      </c>
      <c r="G280" s="958">
        <v>0</v>
      </c>
      <c r="H280" s="958">
        <v>0</v>
      </c>
      <c r="I280" s="958"/>
      <c r="J280" s="958"/>
      <c r="K280" s="958"/>
      <c r="M280" s="933"/>
      <c r="N280" s="933"/>
      <c r="O280" s="933"/>
      <c r="P280" s="935"/>
      <c r="Q280" s="940">
        <f>SUM(E280:P280)</f>
        <v>0</v>
      </c>
    </row>
    <row r="281" spans="1:17" ht="11.25">
      <c r="A281" s="1539"/>
      <c r="B281" s="1542"/>
      <c r="C281" s="1546"/>
      <c r="D281" s="1018" t="s">
        <v>605</v>
      </c>
      <c r="E281" s="993">
        <v>22722</v>
      </c>
      <c r="F281" s="1053">
        <v>28286</v>
      </c>
      <c r="G281" s="1053">
        <v>38066</v>
      </c>
      <c r="H281" s="1053">
        <v>35499</v>
      </c>
      <c r="I281" s="1053">
        <f aca="true" t="shared" si="55" ref="I281:P281">SUM(I278:I280)</f>
        <v>0</v>
      </c>
      <c r="J281" s="946">
        <f t="shared" si="55"/>
        <v>0</v>
      </c>
      <c r="K281" s="1053">
        <f t="shared" si="55"/>
        <v>0</v>
      </c>
      <c r="L281" s="946">
        <f t="shared" si="55"/>
        <v>0</v>
      </c>
      <c r="M281" s="945">
        <f t="shared" si="55"/>
        <v>0</v>
      </c>
      <c r="N281" s="945">
        <f t="shared" si="55"/>
        <v>0</v>
      </c>
      <c r="O281" s="945">
        <f t="shared" si="55"/>
        <v>0</v>
      </c>
      <c r="P281" s="981">
        <f t="shared" si="55"/>
        <v>0</v>
      </c>
      <c r="Q281" s="948">
        <f>SUM(Q278:Q280)</f>
        <v>124573</v>
      </c>
    </row>
    <row r="282" spans="1:17" ht="11.25">
      <c r="A282" s="1539"/>
      <c r="B282" s="1542"/>
      <c r="C282" s="1547" t="s">
        <v>609</v>
      </c>
      <c r="D282" s="982" t="s">
        <v>624</v>
      </c>
      <c r="E282" s="986"/>
      <c r="F282" s="958"/>
      <c r="G282" s="958"/>
      <c r="H282" s="958"/>
      <c r="I282" s="958"/>
      <c r="J282" s="987"/>
      <c r="K282" s="952"/>
      <c r="L282" s="987"/>
      <c r="M282" s="987"/>
      <c r="N282" s="952"/>
      <c r="O282" s="952"/>
      <c r="P282" s="954"/>
      <c r="Q282" s="940">
        <f>SUM(E282:P282)</f>
        <v>0</v>
      </c>
    </row>
    <row r="283" spans="1:17" ht="11.25">
      <c r="A283" s="1539"/>
      <c r="B283" s="1542"/>
      <c r="C283" s="1545"/>
      <c r="D283" s="982" t="s">
        <v>804</v>
      </c>
      <c r="E283" s="989"/>
      <c r="F283" s="957"/>
      <c r="G283" s="957"/>
      <c r="H283" s="957"/>
      <c r="I283" s="957"/>
      <c r="J283" s="987"/>
      <c r="K283" s="952"/>
      <c r="L283" s="987"/>
      <c r="M283" s="987"/>
      <c r="N283" s="987"/>
      <c r="O283" s="987"/>
      <c r="P283" s="988"/>
      <c r="Q283" s="940">
        <f>SUM(E283:P283)</f>
        <v>0</v>
      </c>
    </row>
    <row r="284" spans="1:17" ht="11.25">
      <c r="A284" s="1539"/>
      <c r="B284" s="1542"/>
      <c r="C284" s="1545"/>
      <c r="D284" s="982" t="s">
        <v>805</v>
      </c>
      <c r="E284" s="986"/>
      <c r="F284" s="958"/>
      <c r="G284" s="957"/>
      <c r="H284" s="957"/>
      <c r="I284" s="957"/>
      <c r="J284" s="987"/>
      <c r="K284" s="952"/>
      <c r="L284" s="987"/>
      <c r="M284" s="987"/>
      <c r="N284" s="987"/>
      <c r="O284" s="987"/>
      <c r="P284" s="988"/>
      <c r="Q284" s="940">
        <f>SUM(E284:P284)</f>
        <v>0</v>
      </c>
    </row>
    <row r="285" spans="1:17" ht="11.25">
      <c r="A285" s="1539"/>
      <c r="B285" s="1542"/>
      <c r="C285" s="1545"/>
      <c r="D285" s="982" t="s">
        <v>632</v>
      </c>
      <c r="E285" s="986"/>
      <c r="F285" s="958">
        <v>-1617</v>
      </c>
      <c r="G285" s="957"/>
      <c r="H285" s="957"/>
      <c r="I285" s="957"/>
      <c r="J285" s="987"/>
      <c r="K285" s="952"/>
      <c r="L285" s="987"/>
      <c r="M285" s="987"/>
      <c r="N285" s="987"/>
      <c r="O285" s="987"/>
      <c r="P285" s="988"/>
      <c r="Q285" s="940">
        <f>SUM(E285:P285)</f>
        <v>-1617</v>
      </c>
    </row>
    <row r="286" spans="1:17" ht="11.25">
      <c r="A286" s="1539"/>
      <c r="B286" s="1542"/>
      <c r="C286" s="1545"/>
      <c r="D286" s="982" t="s">
        <v>619</v>
      </c>
      <c r="E286" s="989"/>
      <c r="F286" s="957"/>
      <c r="G286" s="957"/>
      <c r="H286" s="957"/>
      <c r="I286" s="957"/>
      <c r="J286" s="987"/>
      <c r="K286" s="952"/>
      <c r="L286" s="987"/>
      <c r="M286" s="987"/>
      <c r="N286" s="987"/>
      <c r="O286" s="987"/>
      <c r="P286" s="988"/>
      <c r="Q286" s="940">
        <f>SUM(E286:P286)</f>
        <v>0</v>
      </c>
    </row>
    <row r="287" spans="1:17" ht="11.25">
      <c r="A287" s="1539"/>
      <c r="B287" s="1542"/>
      <c r="C287" s="1545"/>
      <c r="D287" s="982" t="s">
        <v>616</v>
      </c>
      <c r="E287" s="989"/>
      <c r="F287" s="957"/>
      <c r="G287" s="957"/>
      <c r="H287" s="957">
        <v>3600</v>
      </c>
      <c r="I287" s="957"/>
      <c r="J287" s="987"/>
      <c r="K287" s="952"/>
      <c r="L287" s="987"/>
      <c r="M287" s="987"/>
      <c r="N287" s="987"/>
      <c r="O287" s="987"/>
      <c r="P287" s="988"/>
      <c r="Q287" s="940">
        <f>SUM(E287:P287)</f>
        <v>3600</v>
      </c>
    </row>
    <row r="288" spans="1:17" ht="11.25">
      <c r="A288" s="1539"/>
      <c r="B288" s="1542"/>
      <c r="C288" s="1545"/>
      <c r="D288" s="982" t="s">
        <v>1010</v>
      </c>
      <c r="E288" s="986">
        <v>7208</v>
      </c>
      <c r="F288" s="958"/>
      <c r="G288" s="958"/>
      <c r="H288" s="958"/>
      <c r="I288" s="958"/>
      <c r="J288" s="987"/>
      <c r="K288" s="952"/>
      <c r="L288" s="952"/>
      <c r="M288" s="987"/>
      <c r="N288" s="987"/>
      <c r="O288" s="987"/>
      <c r="P288" s="988"/>
      <c r="Q288" s="940">
        <f>SUM(E288:P288)</f>
        <v>7208</v>
      </c>
    </row>
    <row r="289" spans="1:17" ht="12" thickBot="1">
      <c r="A289" s="1540"/>
      <c r="B289" s="1543"/>
      <c r="C289" s="1548"/>
      <c r="D289" s="1013" t="s">
        <v>612</v>
      </c>
      <c r="E289" s="1023">
        <f>SUM(E282:E288)</f>
        <v>7208</v>
      </c>
      <c r="F289" s="997">
        <f aca="true" t="shared" si="56" ref="F289:N289">SUM(F282:F288)</f>
        <v>-1617</v>
      </c>
      <c r="G289" s="997">
        <f t="shared" si="56"/>
        <v>0</v>
      </c>
      <c r="H289" s="997">
        <f t="shared" si="56"/>
        <v>3600</v>
      </c>
      <c r="I289" s="997">
        <f t="shared" si="56"/>
        <v>0</v>
      </c>
      <c r="J289" s="997">
        <f t="shared" si="56"/>
        <v>0</v>
      </c>
      <c r="K289" s="997">
        <f t="shared" si="56"/>
        <v>0</v>
      </c>
      <c r="L289" s="997">
        <f t="shared" si="56"/>
        <v>0</v>
      </c>
      <c r="M289" s="997">
        <f t="shared" si="56"/>
        <v>0</v>
      </c>
      <c r="N289" s="997">
        <f t="shared" si="56"/>
        <v>0</v>
      </c>
      <c r="O289" s="997">
        <f>SUM(O282:O288)</f>
        <v>0</v>
      </c>
      <c r="P289" s="1029">
        <f>SUM(P282:P288)</f>
        <v>0</v>
      </c>
      <c r="Q289" s="1024">
        <f>SUM(Q282:Q288)</f>
        <v>9191</v>
      </c>
    </row>
    <row r="290" spans="1:17" ht="12" thickBot="1">
      <c r="A290" s="965"/>
      <c r="B290" s="1073"/>
      <c r="C290" s="966"/>
      <c r="D290" s="1015"/>
      <c r="E290" s="972"/>
      <c r="F290" s="969"/>
      <c r="G290" s="969"/>
      <c r="H290" s="969"/>
      <c r="I290" s="969"/>
      <c r="J290" s="969"/>
      <c r="K290" s="970"/>
      <c r="L290" s="971"/>
      <c r="M290" s="972"/>
      <c r="N290" s="969"/>
      <c r="O290" s="969"/>
      <c r="P290" s="970"/>
      <c r="Q290" s="973"/>
    </row>
    <row r="291" spans="1:17" ht="11.25">
      <c r="A291" s="1538">
        <v>17</v>
      </c>
      <c r="B291" s="1541" t="s">
        <v>1011</v>
      </c>
      <c r="C291" s="1544" t="s">
        <v>597</v>
      </c>
      <c r="D291" s="1000" t="s">
        <v>598</v>
      </c>
      <c r="E291" s="1051">
        <v>0</v>
      </c>
      <c r="F291" s="1051">
        <v>0</v>
      </c>
      <c r="G291" s="1051">
        <v>0</v>
      </c>
      <c r="H291" s="1051">
        <v>0</v>
      </c>
      <c r="I291" s="1051"/>
      <c r="J291" s="1051"/>
      <c r="K291" s="1056"/>
      <c r="L291" s="976"/>
      <c r="M291" s="975"/>
      <c r="N291" s="1032"/>
      <c r="O291" s="1032"/>
      <c r="P291" s="1037"/>
      <c r="Q291" s="978">
        <f>SUM(E291:P291)</f>
        <v>0</v>
      </c>
    </row>
    <row r="292" spans="1:17" ht="11.25">
      <c r="A292" s="1539"/>
      <c r="B292" s="1542"/>
      <c r="C292" s="1545"/>
      <c r="D292" s="1017" t="s">
        <v>599</v>
      </c>
      <c r="E292" s="958">
        <v>0</v>
      </c>
      <c r="F292" s="958">
        <v>-1440</v>
      </c>
      <c r="G292" s="958">
        <v>-2875</v>
      </c>
      <c r="H292" s="958">
        <v>-800</v>
      </c>
      <c r="I292" s="958"/>
      <c r="J292" s="958"/>
      <c r="K292" s="957"/>
      <c r="L292" s="958"/>
      <c r="M292" s="933"/>
      <c r="N292" s="941"/>
      <c r="O292" s="941"/>
      <c r="P292" s="935"/>
      <c r="Q292" s="936">
        <f>SUM(E292:P292)</f>
        <v>-5115</v>
      </c>
    </row>
    <row r="293" spans="1:17" ht="11.25">
      <c r="A293" s="1539"/>
      <c r="B293" s="1542"/>
      <c r="C293" s="1545"/>
      <c r="D293" s="1017" t="s">
        <v>600</v>
      </c>
      <c r="E293" s="958">
        <v>-560</v>
      </c>
      <c r="F293" s="958">
        <v>-9480</v>
      </c>
      <c r="G293" s="958">
        <v>-1360</v>
      </c>
      <c r="H293" s="958">
        <v>-5600</v>
      </c>
      <c r="I293" s="958"/>
      <c r="J293" s="958"/>
      <c r="K293" s="957"/>
      <c r="M293" s="933"/>
      <c r="N293" s="933"/>
      <c r="O293" s="933"/>
      <c r="P293" s="935"/>
      <c r="Q293" s="940">
        <f>SUM(E293:P293)</f>
        <v>-17000</v>
      </c>
    </row>
    <row r="294" spans="1:17" ht="11.25">
      <c r="A294" s="1539"/>
      <c r="B294" s="1542"/>
      <c r="C294" s="1545"/>
      <c r="D294" s="1018" t="s">
        <v>601</v>
      </c>
      <c r="E294" s="1053">
        <v>-560</v>
      </c>
      <c r="F294" s="1053">
        <v>-10920</v>
      </c>
      <c r="G294" s="1053">
        <v>-4235</v>
      </c>
      <c r="H294" s="946">
        <v>-6400</v>
      </c>
      <c r="I294" s="946">
        <f aca="true" t="shared" si="57" ref="I294:P294">SUM(I291:I293)</f>
        <v>0</v>
      </c>
      <c r="J294" s="946">
        <f t="shared" si="57"/>
        <v>0</v>
      </c>
      <c r="K294" s="946">
        <f t="shared" si="57"/>
        <v>0</v>
      </c>
      <c r="L294" s="946">
        <f t="shared" si="57"/>
        <v>0</v>
      </c>
      <c r="M294" s="946">
        <f t="shared" si="57"/>
        <v>0</v>
      </c>
      <c r="N294" s="945">
        <f t="shared" si="57"/>
        <v>0</v>
      </c>
      <c r="O294" s="945">
        <f t="shared" si="57"/>
        <v>0</v>
      </c>
      <c r="P294" s="981">
        <f t="shared" si="57"/>
        <v>0</v>
      </c>
      <c r="Q294" s="948">
        <f>SUM(Q291:Q293)</f>
        <v>-22115</v>
      </c>
    </row>
    <row r="295" spans="1:17" ht="11.25">
      <c r="A295" s="1539"/>
      <c r="B295" s="1542"/>
      <c r="C295" s="1545"/>
      <c r="D295" s="1017" t="s">
        <v>602</v>
      </c>
      <c r="E295" s="958">
        <v>0</v>
      </c>
      <c r="F295" s="958">
        <v>0</v>
      </c>
      <c r="G295" s="958">
        <v>315</v>
      </c>
      <c r="H295" s="986">
        <v>0</v>
      </c>
      <c r="I295" s="986"/>
      <c r="J295" s="986"/>
      <c r="K295" s="986"/>
      <c r="M295" s="933"/>
      <c r="N295" s="933"/>
      <c r="O295" s="933"/>
      <c r="P295" s="935"/>
      <c r="Q295" s="940">
        <f>SUM(E295:P295)</f>
        <v>315</v>
      </c>
    </row>
    <row r="296" spans="1:17" ht="11.25">
      <c r="A296" s="1539"/>
      <c r="B296" s="1542"/>
      <c r="C296" s="1545"/>
      <c r="D296" s="1017" t="s">
        <v>603</v>
      </c>
      <c r="E296" s="958">
        <v>0</v>
      </c>
      <c r="F296" s="958">
        <v>0</v>
      </c>
      <c r="G296" s="958">
        <v>0</v>
      </c>
      <c r="H296" s="958">
        <v>0</v>
      </c>
      <c r="I296" s="958"/>
      <c r="J296" s="958"/>
      <c r="K296" s="958"/>
      <c r="L296" s="958"/>
      <c r="M296" s="933"/>
      <c r="N296" s="933"/>
      <c r="O296" s="933"/>
      <c r="P296" s="935"/>
      <c r="Q296" s="940">
        <f>SUM(E296:P296)</f>
        <v>0</v>
      </c>
    </row>
    <row r="297" spans="1:17" ht="11.25">
      <c r="A297" s="1539"/>
      <c r="B297" s="1542"/>
      <c r="C297" s="1545"/>
      <c r="D297" s="1017" t="s">
        <v>604</v>
      </c>
      <c r="E297" s="958">
        <v>0</v>
      </c>
      <c r="F297" s="958">
        <v>0</v>
      </c>
      <c r="G297" s="958">
        <v>0</v>
      </c>
      <c r="H297" s="958">
        <v>0</v>
      </c>
      <c r="I297" s="958"/>
      <c r="J297" s="958"/>
      <c r="K297" s="958"/>
      <c r="M297" s="933"/>
      <c r="N297" s="933"/>
      <c r="O297" s="933"/>
      <c r="P297" s="935"/>
      <c r="Q297" s="940">
        <f>SUM(E297:P297)</f>
        <v>0</v>
      </c>
    </row>
    <row r="298" spans="1:17" ht="11.25">
      <c r="A298" s="1539"/>
      <c r="B298" s="1542"/>
      <c r="C298" s="1546"/>
      <c r="D298" s="1018" t="s">
        <v>605</v>
      </c>
      <c r="E298" s="993">
        <v>0</v>
      </c>
      <c r="F298" s="1053">
        <v>0</v>
      </c>
      <c r="G298" s="1053">
        <v>315</v>
      </c>
      <c r="H298" s="1053">
        <v>0</v>
      </c>
      <c r="I298" s="1053">
        <f aca="true" t="shared" si="58" ref="I298:P298">SUM(I295:I297)</f>
        <v>0</v>
      </c>
      <c r="J298" s="946">
        <f t="shared" si="58"/>
        <v>0</v>
      </c>
      <c r="K298" s="1053">
        <f t="shared" si="58"/>
        <v>0</v>
      </c>
      <c r="L298" s="1054">
        <f t="shared" si="58"/>
        <v>0</v>
      </c>
      <c r="M298" s="945">
        <f t="shared" si="58"/>
        <v>0</v>
      </c>
      <c r="N298" s="945">
        <f t="shared" si="58"/>
        <v>0</v>
      </c>
      <c r="O298" s="945">
        <f t="shared" si="58"/>
        <v>0</v>
      </c>
      <c r="P298" s="981">
        <f t="shared" si="58"/>
        <v>0</v>
      </c>
      <c r="Q298" s="948">
        <f>SUM(Q295:Q297)</f>
        <v>315</v>
      </c>
    </row>
    <row r="299" spans="1:17" ht="11.25">
      <c r="A299" s="1539"/>
      <c r="B299" s="1542"/>
      <c r="C299" s="1547" t="s">
        <v>609</v>
      </c>
      <c r="D299" s="982" t="s">
        <v>744</v>
      </c>
      <c r="E299" s="986"/>
      <c r="F299" s="958"/>
      <c r="G299" s="958"/>
      <c r="H299" s="958"/>
      <c r="I299" s="958"/>
      <c r="J299" s="987"/>
      <c r="K299" s="954"/>
      <c r="L299" s="939"/>
      <c r="M299" s="1006"/>
      <c r="N299" s="952"/>
      <c r="O299" s="952"/>
      <c r="P299" s="954"/>
      <c r="Q299" s="940">
        <f>SUM(E299:P299)</f>
        <v>0</v>
      </c>
    </row>
    <row r="300" spans="1:17" ht="11.25">
      <c r="A300" s="1539"/>
      <c r="B300" s="1542"/>
      <c r="C300" s="1545"/>
      <c r="D300" s="982" t="s">
        <v>610</v>
      </c>
      <c r="E300" s="958">
        <v>560</v>
      </c>
      <c r="F300" s="958">
        <v>20664</v>
      </c>
      <c r="G300" s="958">
        <v>11485</v>
      </c>
      <c r="H300" s="958">
        <v>8720</v>
      </c>
      <c r="I300" s="957"/>
      <c r="J300" s="987"/>
      <c r="K300" s="952"/>
      <c r="L300" s="987"/>
      <c r="M300" s="987"/>
      <c r="N300" s="987"/>
      <c r="O300" s="987"/>
      <c r="P300" s="988"/>
      <c r="Q300" s="940">
        <f>SUM(E300:P300)</f>
        <v>41429</v>
      </c>
    </row>
    <row r="301" spans="1:17" ht="11.25">
      <c r="A301" s="1539"/>
      <c r="B301" s="1542"/>
      <c r="C301" s="1545"/>
      <c r="D301" s="982" t="s">
        <v>693</v>
      </c>
      <c r="E301" s="986"/>
      <c r="F301" s="958">
        <v>-9744</v>
      </c>
      <c r="G301" s="958">
        <v>-7565</v>
      </c>
      <c r="H301" s="958">
        <v>-2320</v>
      </c>
      <c r="I301" s="957"/>
      <c r="J301" s="987"/>
      <c r="K301" s="952"/>
      <c r="L301" s="987"/>
      <c r="M301" s="987"/>
      <c r="N301" s="987"/>
      <c r="O301" s="987"/>
      <c r="P301" s="988"/>
      <c r="Q301" s="940">
        <f>SUM(E301:P301)</f>
        <v>-19629</v>
      </c>
    </row>
    <row r="302" spans="1:17" ht="12" thickBot="1">
      <c r="A302" s="1540"/>
      <c r="B302" s="1543"/>
      <c r="C302" s="1548"/>
      <c r="D302" s="1013" t="s">
        <v>612</v>
      </c>
      <c r="E302" s="1023">
        <f aca="true" t="shared" si="59" ref="E302:Q302">SUM(E299:E301)</f>
        <v>560</v>
      </c>
      <c r="F302" s="997">
        <f t="shared" si="59"/>
        <v>10920</v>
      </c>
      <c r="G302" s="997">
        <f t="shared" si="59"/>
        <v>3920</v>
      </c>
      <c r="H302" s="997">
        <f t="shared" si="59"/>
        <v>6400</v>
      </c>
      <c r="I302" s="997">
        <f t="shared" si="59"/>
        <v>0</v>
      </c>
      <c r="J302" s="997">
        <f t="shared" si="59"/>
        <v>0</v>
      </c>
      <c r="K302" s="997">
        <f t="shared" si="59"/>
        <v>0</v>
      </c>
      <c r="L302" s="997">
        <f t="shared" si="59"/>
        <v>0</v>
      </c>
      <c r="M302" s="997">
        <f t="shared" si="59"/>
        <v>0</v>
      </c>
      <c r="N302" s="997">
        <f t="shared" si="59"/>
        <v>0</v>
      </c>
      <c r="O302" s="997">
        <f t="shared" si="59"/>
        <v>0</v>
      </c>
      <c r="P302" s="1029">
        <f t="shared" si="59"/>
        <v>0</v>
      </c>
      <c r="Q302" s="1024">
        <f t="shared" si="59"/>
        <v>21800</v>
      </c>
    </row>
    <row r="303" spans="1:17" ht="12" thickBot="1">
      <c r="A303" s="965"/>
      <c r="B303" s="1073"/>
      <c r="C303" s="966"/>
      <c r="D303" s="1015"/>
      <c r="E303" s="972"/>
      <c r="F303" s="969"/>
      <c r="G303" s="969"/>
      <c r="H303" s="969"/>
      <c r="I303" s="969"/>
      <c r="J303" s="969"/>
      <c r="K303" s="970"/>
      <c r="L303" s="971"/>
      <c r="M303" s="972"/>
      <c r="N303" s="969"/>
      <c r="O303" s="969"/>
      <c r="P303" s="970"/>
      <c r="Q303" s="973"/>
    </row>
    <row r="304" spans="1:17" ht="11.25">
      <c r="A304" s="1538">
        <v>18</v>
      </c>
      <c r="B304" s="1541" t="s">
        <v>1012</v>
      </c>
      <c r="C304" s="1544" t="s">
        <v>597</v>
      </c>
      <c r="D304" s="1000" t="s">
        <v>598</v>
      </c>
      <c r="E304" s="1051">
        <v>0</v>
      </c>
      <c r="F304" s="1051">
        <v>0</v>
      </c>
      <c r="G304" s="1051">
        <v>0</v>
      </c>
      <c r="H304" s="958">
        <v>0</v>
      </c>
      <c r="I304" s="1051"/>
      <c r="J304" s="1051"/>
      <c r="K304" s="1051"/>
      <c r="L304" s="976"/>
      <c r="M304" s="975"/>
      <c r="N304" s="1032"/>
      <c r="O304" s="1032"/>
      <c r="P304" s="1037"/>
      <c r="Q304" s="978">
        <f>SUM(E304:P304)</f>
        <v>0</v>
      </c>
    </row>
    <row r="305" spans="1:17" ht="11.25">
      <c r="A305" s="1539"/>
      <c r="B305" s="1542"/>
      <c r="C305" s="1545"/>
      <c r="D305" s="1017" t="s">
        <v>599</v>
      </c>
      <c r="E305" s="958">
        <v>-3881</v>
      </c>
      <c r="F305" s="958">
        <v>0</v>
      </c>
      <c r="G305" s="958">
        <v>0</v>
      </c>
      <c r="H305" s="958">
        <v>0</v>
      </c>
      <c r="I305" s="958"/>
      <c r="J305" s="958"/>
      <c r="K305" s="1058"/>
      <c r="L305" s="958"/>
      <c r="M305" s="933"/>
      <c r="N305" s="941"/>
      <c r="O305" s="941"/>
      <c r="P305" s="935"/>
      <c r="Q305" s="936">
        <f>SUM(E305:P305)</f>
        <v>-3881</v>
      </c>
    </row>
    <row r="306" spans="1:17" ht="11.25">
      <c r="A306" s="1539"/>
      <c r="B306" s="1542"/>
      <c r="C306" s="1545"/>
      <c r="D306" s="1017" t="s">
        <v>600</v>
      </c>
      <c r="E306" s="958">
        <v>-1378</v>
      </c>
      <c r="F306" s="958">
        <v>-2352</v>
      </c>
      <c r="G306" s="958">
        <v>-1200</v>
      </c>
      <c r="H306" s="958">
        <v>0</v>
      </c>
      <c r="I306" s="958"/>
      <c r="J306" s="958"/>
      <c r="K306" s="958"/>
      <c r="M306" s="933"/>
      <c r="N306" s="933"/>
      <c r="O306" s="933"/>
      <c r="P306" s="935"/>
      <c r="Q306" s="940">
        <f>SUM(E306:P306)</f>
        <v>-4930</v>
      </c>
    </row>
    <row r="307" spans="1:17" ht="11.25">
      <c r="A307" s="1539"/>
      <c r="B307" s="1542"/>
      <c r="C307" s="1545"/>
      <c r="D307" s="1018" t="s">
        <v>601</v>
      </c>
      <c r="E307" s="1053">
        <v>-5259</v>
      </c>
      <c r="F307" s="1053">
        <v>-2352</v>
      </c>
      <c r="G307" s="1053">
        <v>-1200</v>
      </c>
      <c r="H307" s="1053">
        <v>-1200</v>
      </c>
      <c r="I307" s="946">
        <f aca="true" t="shared" si="60" ref="I307:P307">SUM(I304:I306)</f>
        <v>0</v>
      </c>
      <c r="J307" s="946">
        <f t="shared" si="60"/>
        <v>0</v>
      </c>
      <c r="K307" s="946">
        <f t="shared" si="60"/>
        <v>0</v>
      </c>
      <c r="L307" s="946">
        <f t="shared" si="60"/>
        <v>0</v>
      </c>
      <c r="M307" s="946">
        <f t="shared" si="60"/>
        <v>0</v>
      </c>
      <c r="N307" s="945">
        <f t="shared" si="60"/>
        <v>0</v>
      </c>
      <c r="O307" s="945">
        <f t="shared" si="60"/>
        <v>0</v>
      </c>
      <c r="P307" s="981">
        <f t="shared" si="60"/>
        <v>0</v>
      </c>
      <c r="Q307" s="948">
        <f>SUM(Q304:Q306)</f>
        <v>-8811</v>
      </c>
    </row>
    <row r="308" spans="1:17" ht="11.25">
      <c r="A308" s="1539"/>
      <c r="B308" s="1542"/>
      <c r="C308" s="1545"/>
      <c r="D308" s="1017" t="s">
        <v>602</v>
      </c>
      <c r="E308" s="958">
        <v>0</v>
      </c>
      <c r="F308" s="958">
        <v>0</v>
      </c>
      <c r="G308" s="958">
        <v>0</v>
      </c>
      <c r="H308" s="958">
        <v>0</v>
      </c>
      <c r="I308" s="986"/>
      <c r="J308" s="986"/>
      <c r="K308" s="1058"/>
      <c r="L308" s="939"/>
      <c r="M308" s="933"/>
      <c r="N308" s="933"/>
      <c r="O308" s="933"/>
      <c r="P308" s="935"/>
      <c r="Q308" s="940">
        <f>SUM(E308:P308)</f>
        <v>0</v>
      </c>
    </row>
    <row r="309" spans="1:17" ht="11.25">
      <c r="A309" s="1539"/>
      <c r="B309" s="1542"/>
      <c r="C309" s="1545"/>
      <c r="D309" s="1017" t="s">
        <v>603</v>
      </c>
      <c r="E309" s="958">
        <v>0</v>
      </c>
      <c r="F309" s="958">
        <v>0</v>
      </c>
      <c r="G309" s="958">
        <v>0</v>
      </c>
      <c r="H309" s="958">
        <v>0</v>
      </c>
      <c r="I309" s="958"/>
      <c r="J309" s="958"/>
      <c r="K309" s="958"/>
      <c r="L309" s="958"/>
      <c r="M309" s="933"/>
      <c r="N309" s="933"/>
      <c r="O309" s="933"/>
      <c r="P309" s="935"/>
      <c r="Q309" s="940">
        <f>SUM(E309:P309)</f>
        <v>0</v>
      </c>
    </row>
    <row r="310" spans="1:17" ht="11.25">
      <c r="A310" s="1539"/>
      <c r="B310" s="1542"/>
      <c r="C310" s="1545"/>
      <c r="D310" s="1017" t="s">
        <v>604</v>
      </c>
      <c r="E310" s="958">
        <v>0</v>
      </c>
      <c r="F310" s="958">
        <v>0</v>
      </c>
      <c r="G310" s="958">
        <v>0</v>
      </c>
      <c r="H310" s="958">
        <v>0</v>
      </c>
      <c r="I310" s="958"/>
      <c r="J310" s="958"/>
      <c r="K310" s="958"/>
      <c r="M310" s="933"/>
      <c r="N310" s="933"/>
      <c r="O310" s="933"/>
      <c r="P310" s="935"/>
      <c r="Q310" s="940">
        <f>SUM(E310:P310)</f>
        <v>0</v>
      </c>
    </row>
    <row r="311" spans="1:17" ht="11.25">
      <c r="A311" s="1539"/>
      <c r="B311" s="1542"/>
      <c r="C311" s="1546"/>
      <c r="D311" s="1018" t="s">
        <v>605</v>
      </c>
      <c r="E311" s="993">
        <v>0</v>
      </c>
      <c r="F311" s="1053">
        <v>0</v>
      </c>
      <c r="G311" s="1053">
        <v>0</v>
      </c>
      <c r="H311" s="1053">
        <v>0</v>
      </c>
      <c r="I311" s="1053">
        <f aca="true" t="shared" si="61" ref="I311:P311">SUM(I308:I310)</f>
        <v>0</v>
      </c>
      <c r="J311" s="946">
        <f t="shared" si="61"/>
        <v>0</v>
      </c>
      <c r="K311" s="1053">
        <f t="shared" si="61"/>
        <v>0</v>
      </c>
      <c r="L311" s="1054">
        <f t="shared" si="61"/>
        <v>0</v>
      </c>
      <c r="M311" s="945">
        <f t="shared" si="61"/>
        <v>0</v>
      </c>
      <c r="N311" s="945">
        <f t="shared" si="61"/>
        <v>0</v>
      </c>
      <c r="O311" s="945">
        <f t="shared" si="61"/>
        <v>0</v>
      </c>
      <c r="P311" s="981">
        <f t="shared" si="61"/>
        <v>0</v>
      </c>
      <c r="Q311" s="948">
        <f>SUM(Q308:Q310)</f>
        <v>0</v>
      </c>
    </row>
    <row r="312" spans="1:17" ht="11.25">
      <c r="A312" s="1539"/>
      <c r="B312" s="1542"/>
      <c r="C312" s="1547" t="s">
        <v>609</v>
      </c>
      <c r="D312" s="982" t="s">
        <v>610</v>
      </c>
      <c r="E312" s="986">
        <v>4757</v>
      </c>
      <c r="F312" s="958">
        <v>2352</v>
      </c>
      <c r="G312" s="958">
        <v>1200</v>
      </c>
      <c r="H312" s="958"/>
      <c r="I312" s="958"/>
      <c r="J312" s="987"/>
      <c r="K312" s="954"/>
      <c r="L312" s="939"/>
      <c r="M312" s="1006"/>
      <c r="N312" s="952"/>
      <c r="O312" s="952"/>
      <c r="P312" s="954"/>
      <c r="Q312" s="940">
        <f>SUM(E312:P312)</f>
        <v>8309</v>
      </c>
    </row>
    <row r="313" spans="1:17" ht="11.25">
      <c r="A313" s="1539"/>
      <c r="B313" s="1542"/>
      <c r="C313" s="1545"/>
      <c r="D313" s="982" t="s">
        <v>744</v>
      </c>
      <c r="E313" s="986">
        <v>1302</v>
      </c>
      <c r="F313" s="957"/>
      <c r="G313" s="957"/>
      <c r="H313" s="957"/>
      <c r="I313" s="957"/>
      <c r="J313" s="987"/>
      <c r="K313" s="952"/>
      <c r="L313" s="987"/>
      <c r="M313" s="987"/>
      <c r="N313" s="987"/>
      <c r="O313" s="987"/>
      <c r="P313" s="988"/>
      <c r="Q313" s="940">
        <f>SUM(E313:P313)</f>
        <v>1302</v>
      </c>
    </row>
    <row r="314" spans="1:17" ht="11.25">
      <c r="A314" s="1539"/>
      <c r="B314" s="1542"/>
      <c r="C314" s="1545"/>
      <c r="D314" s="1010" t="s">
        <v>804</v>
      </c>
      <c r="E314" s="986">
        <v>-800</v>
      </c>
      <c r="F314" s="958"/>
      <c r="G314" s="957"/>
      <c r="H314" s="957"/>
      <c r="I314" s="957"/>
      <c r="J314" s="987"/>
      <c r="K314" s="952"/>
      <c r="L314" s="987"/>
      <c r="M314" s="987"/>
      <c r="N314" s="987"/>
      <c r="O314" s="987"/>
      <c r="P314" s="988"/>
      <c r="Q314" s="940">
        <f>SUM(E314:P314)</f>
        <v>-800</v>
      </c>
    </row>
    <row r="315" spans="1:17" ht="12" thickBot="1">
      <c r="A315" s="1540"/>
      <c r="B315" s="1543"/>
      <c r="C315" s="1548"/>
      <c r="D315" s="1013"/>
      <c r="E315" s="1023">
        <f aca="true" t="shared" si="62" ref="E315:Q315">SUM(E312:E314)</f>
        <v>5259</v>
      </c>
      <c r="F315" s="997">
        <f t="shared" si="62"/>
        <v>2352</v>
      </c>
      <c r="G315" s="997">
        <f t="shared" si="62"/>
        <v>1200</v>
      </c>
      <c r="H315" s="997">
        <f t="shared" si="62"/>
        <v>0</v>
      </c>
      <c r="I315" s="997">
        <f t="shared" si="62"/>
        <v>0</v>
      </c>
      <c r="J315" s="997">
        <f t="shared" si="62"/>
        <v>0</v>
      </c>
      <c r="K315" s="997">
        <f t="shared" si="62"/>
        <v>0</v>
      </c>
      <c r="L315" s="997">
        <f t="shared" si="62"/>
        <v>0</v>
      </c>
      <c r="M315" s="997">
        <f t="shared" si="62"/>
        <v>0</v>
      </c>
      <c r="N315" s="997">
        <f t="shared" si="62"/>
        <v>0</v>
      </c>
      <c r="O315" s="997">
        <f t="shared" si="62"/>
        <v>0</v>
      </c>
      <c r="P315" s="1029">
        <f t="shared" si="62"/>
        <v>0</v>
      </c>
      <c r="Q315" s="1024">
        <f t="shared" si="62"/>
        <v>8811</v>
      </c>
    </row>
    <row r="316" spans="1:17" ht="12" thickBot="1">
      <c r="A316" s="965"/>
      <c r="B316" s="1073"/>
      <c r="C316" s="966"/>
      <c r="D316" s="1015"/>
      <c r="E316" s="972"/>
      <c r="F316" s="969"/>
      <c r="G316" s="969"/>
      <c r="H316" s="969"/>
      <c r="I316" s="969"/>
      <c r="J316" s="969"/>
      <c r="K316" s="970"/>
      <c r="L316" s="971"/>
      <c r="M316" s="972"/>
      <c r="N316" s="969"/>
      <c r="O316" s="969"/>
      <c r="P316" s="970"/>
      <c r="Q316" s="973"/>
    </row>
    <row r="317" spans="1:17" ht="11.25">
      <c r="A317" s="1538">
        <v>19</v>
      </c>
      <c r="B317" s="1541" t="s">
        <v>1013</v>
      </c>
      <c r="C317" s="1544" t="s">
        <v>597</v>
      </c>
      <c r="D317" s="1000" t="s">
        <v>598</v>
      </c>
      <c r="E317" s="1051">
        <v>0</v>
      </c>
      <c r="F317" s="1051">
        <v>-3360</v>
      </c>
      <c r="G317" s="1051">
        <v>0</v>
      </c>
      <c r="H317" s="1051">
        <v>0</v>
      </c>
      <c r="I317" s="1051"/>
      <c r="J317" s="1051"/>
      <c r="K317" s="1051"/>
      <c r="L317" s="976"/>
      <c r="M317" s="975"/>
      <c r="N317" s="1032"/>
      <c r="O317" s="1032"/>
      <c r="P317" s="1037"/>
      <c r="Q317" s="978">
        <f>SUM(E317:P317)</f>
        <v>-3360</v>
      </c>
    </row>
    <row r="318" spans="1:17" ht="11.25">
      <c r="A318" s="1539"/>
      <c r="B318" s="1542"/>
      <c r="C318" s="1545"/>
      <c r="D318" s="1017" t="s">
        <v>599</v>
      </c>
      <c r="E318" s="958">
        <v>0</v>
      </c>
      <c r="F318" s="958">
        <v>0</v>
      </c>
      <c r="G318" s="958">
        <v>0</v>
      </c>
      <c r="H318" s="958">
        <v>0</v>
      </c>
      <c r="I318" s="958"/>
      <c r="J318" s="958"/>
      <c r="K318" s="1058"/>
      <c r="L318" s="958"/>
      <c r="M318" s="933"/>
      <c r="N318" s="941"/>
      <c r="O318" s="941"/>
      <c r="P318" s="935"/>
      <c r="Q318" s="936">
        <f>SUM(E318:P318)</f>
        <v>0</v>
      </c>
    </row>
    <row r="319" spans="1:17" ht="11.25">
      <c r="A319" s="1539"/>
      <c r="B319" s="1542"/>
      <c r="C319" s="1545"/>
      <c r="D319" s="1017" t="s">
        <v>600</v>
      </c>
      <c r="E319" s="958">
        <v>-11160</v>
      </c>
      <c r="F319" s="958">
        <v>-7080</v>
      </c>
      <c r="G319" s="958">
        <v>-11436</v>
      </c>
      <c r="H319" s="958">
        <v>-11287</v>
      </c>
      <c r="I319" s="958"/>
      <c r="J319" s="958"/>
      <c r="K319" s="958"/>
      <c r="M319" s="933"/>
      <c r="N319" s="933"/>
      <c r="O319" s="933"/>
      <c r="P319" s="935"/>
      <c r="Q319" s="940">
        <f>SUM(E319:P319)</f>
        <v>-40963</v>
      </c>
    </row>
    <row r="320" spans="1:17" ht="11.25">
      <c r="A320" s="1539"/>
      <c r="B320" s="1542"/>
      <c r="C320" s="1545"/>
      <c r="D320" s="1018" t="s">
        <v>601</v>
      </c>
      <c r="E320" s="946">
        <f aca="true" t="shared" si="63" ref="E320:P320">SUM(E317:E319)</f>
        <v>-11160</v>
      </c>
      <c r="F320" s="946">
        <f t="shared" si="63"/>
        <v>-10440</v>
      </c>
      <c r="G320" s="946">
        <f t="shared" si="63"/>
        <v>-11436</v>
      </c>
      <c r="H320" s="946">
        <f t="shared" si="63"/>
        <v>-11287</v>
      </c>
      <c r="I320" s="946">
        <f t="shared" si="63"/>
        <v>0</v>
      </c>
      <c r="J320" s="946">
        <f t="shared" si="63"/>
        <v>0</v>
      </c>
      <c r="K320" s="946">
        <f t="shared" si="63"/>
        <v>0</v>
      </c>
      <c r="L320" s="946">
        <f t="shared" si="63"/>
        <v>0</v>
      </c>
      <c r="M320" s="946">
        <f t="shared" si="63"/>
        <v>0</v>
      </c>
      <c r="N320" s="945">
        <f t="shared" si="63"/>
        <v>0</v>
      </c>
      <c r="O320" s="945">
        <f t="shared" si="63"/>
        <v>0</v>
      </c>
      <c r="P320" s="981">
        <f t="shared" si="63"/>
        <v>0</v>
      </c>
      <c r="Q320" s="948">
        <f>SUM(Q317:Q319)</f>
        <v>-44323</v>
      </c>
    </row>
    <row r="321" spans="1:17" ht="11.25">
      <c r="A321" s="1539"/>
      <c r="B321" s="1542"/>
      <c r="C321" s="1545"/>
      <c r="D321" s="1017" t="s">
        <v>602</v>
      </c>
      <c r="E321" s="958">
        <v>11160</v>
      </c>
      <c r="F321" s="958">
        <v>10440</v>
      </c>
      <c r="G321" s="958">
        <v>11436</v>
      </c>
      <c r="H321" s="986">
        <v>11287</v>
      </c>
      <c r="I321" s="986"/>
      <c r="J321" s="986"/>
      <c r="K321" s="1058"/>
      <c r="L321" s="939"/>
      <c r="M321" s="933"/>
      <c r="N321" s="933"/>
      <c r="O321" s="933"/>
      <c r="P321" s="935"/>
      <c r="Q321" s="940">
        <f>SUM(E321:P321)</f>
        <v>44323</v>
      </c>
    </row>
    <row r="322" spans="1:17" ht="11.25">
      <c r="A322" s="1539"/>
      <c r="B322" s="1542"/>
      <c r="C322" s="1545"/>
      <c r="D322" s="1017" t="s">
        <v>603</v>
      </c>
      <c r="E322" s="958">
        <v>0</v>
      </c>
      <c r="F322" s="958">
        <v>0</v>
      </c>
      <c r="G322" s="958">
        <v>0</v>
      </c>
      <c r="H322" s="958">
        <v>0</v>
      </c>
      <c r="I322" s="958"/>
      <c r="J322" s="958"/>
      <c r="K322" s="958"/>
      <c r="L322" s="958"/>
      <c r="M322" s="933"/>
      <c r="N322" s="933"/>
      <c r="O322" s="933"/>
      <c r="P322" s="935"/>
      <c r="Q322" s="940">
        <f>SUM(E322:P322)</f>
        <v>0</v>
      </c>
    </row>
    <row r="323" spans="1:17" ht="11.25">
      <c r="A323" s="1539"/>
      <c r="B323" s="1542"/>
      <c r="C323" s="1545"/>
      <c r="D323" s="1017" t="s">
        <v>604</v>
      </c>
      <c r="E323" s="958">
        <v>0</v>
      </c>
      <c r="F323" s="958">
        <v>0</v>
      </c>
      <c r="G323" s="958">
        <v>0</v>
      </c>
      <c r="H323" s="958">
        <v>0</v>
      </c>
      <c r="I323" s="958"/>
      <c r="J323" s="958"/>
      <c r="K323" s="958"/>
      <c r="M323" s="933"/>
      <c r="N323" s="933"/>
      <c r="O323" s="933"/>
      <c r="P323" s="935"/>
      <c r="Q323" s="940">
        <f>SUM(E323:P323)</f>
        <v>0</v>
      </c>
    </row>
    <row r="324" spans="1:17" ht="11.25">
      <c r="A324" s="1539"/>
      <c r="B324" s="1542"/>
      <c r="C324" s="1546"/>
      <c r="D324" s="1018" t="s">
        <v>605</v>
      </c>
      <c r="E324" s="1053">
        <f aca="true" t="shared" si="64" ref="E324:P324">SUM(E321:E323)</f>
        <v>11160</v>
      </c>
      <c r="F324" s="1053">
        <f t="shared" si="64"/>
        <v>10440</v>
      </c>
      <c r="G324" s="1053">
        <f t="shared" si="64"/>
        <v>11436</v>
      </c>
      <c r="H324" s="1053">
        <f t="shared" si="64"/>
        <v>11287</v>
      </c>
      <c r="I324" s="1053">
        <f t="shared" si="64"/>
        <v>0</v>
      </c>
      <c r="J324" s="946">
        <f t="shared" si="64"/>
        <v>0</v>
      </c>
      <c r="K324" s="1053">
        <f t="shared" si="64"/>
        <v>0</v>
      </c>
      <c r="L324" s="1054">
        <f t="shared" si="64"/>
        <v>0</v>
      </c>
      <c r="M324" s="945">
        <f t="shared" si="64"/>
        <v>0</v>
      </c>
      <c r="N324" s="945">
        <f t="shared" si="64"/>
        <v>0</v>
      </c>
      <c r="O324" s="945">
        <f t="shared" si="64"/>
        <v>0</v>
      </c>
      <c r="P324" s="981">
        <f t="shared" si="64"/>
        <v>0</v>
      </c>
      <c r="Q324" s="948">
        <f>SUM(Q321:Q323)</f>
        <v>44323</v>
      </c>
    </row>
    <row r="325" spans="1:17" ht="11.25">
      <c r="A325" s="1539"/>
      <c r="B325" s="1542"/>
      <c r="C325" s="1547" t="s">
        <v>609</v>
      </c>
      <c r="D325" s="982" t="s">
        <v>744</v>
      </c>
      <c r="E325" s="958"/>
      <c r="F325" s="958"/>
      <c r="G325" s="958"/>
      <c r="H325" s="958"/>
      <c r="I325" s="958"/>
      <c r="J325" s="987"/>
      <c r="K325" s="954"/>
      <c r="L325" s="939"/>
      <c r="M325" s="1006"/>
      <c r="N325" s="952"/>
      <c r="O325" s="952"/>
      <c r="P325" s="954"/>
      <c r="Q325" s="940">
        <f>SUM(E325:P325)</f>
        <v>0</v>
      </c>
    </row>
    <row r="326" spans="1:17" ht="11.25">
      <c r="A326" s="1539"/>
      <c r="B326" s="1542"/>
      <c r="C326" s="1545"/>
      <c r="D326" s="982" t="s">
        <v>614</v>
      </c>
      <c r="E326" s="989"/>
      <c r="F326" s="957"/>
      <c r="G326" s="957"/>
      <c r="H326" s="957"/>
      <c r="I326" s="957"/>
      <c r="J326" s="987"/>
      <c r="K326" s="952"/>
      <c r="L326" s="987"/>
      <c r="M326" s="987"/>
      <c r="N326" s="987"/>
      <c r="O326" s="987"/>
      <c r="P326" s="988"/>
      <c r="Q326" s="940">
        <f>SUM(E326:P326)</f>
        <v>0</v>
      </c>
    </row>
    <row r="327" spans="1:17" ht="12" thickBot="1">
      <c r="A327" s="1540"/>
      <c r="B327" s="1543"/>
      <c r="C327" s="1548"/>
      <c r="D327" s="1013" t="s">
        <v>612</v>
      </c>
      <c r="E327" s="1023">
        <f aca="true" t="shared" si="65" ref="E327:Q327">SUM(E325:E326)</f>
        <v>0</v>
      </c>
      <c r="F327" s="997">
        <f t="shared" si="65"/>
        <v>0</v>
      </c>
      <c r="G327" s="997">
        <f t="shared" si="65"/>
        <v>0</v>
      </c>
      <c r="H327" s="997">
        <f t="shared" si="65"/>
        <v>0</v>
      </c>
      <c r="I327" s="997">
        <f t="shared" si="65"/>
        <v>0</v>
      </c>
      <c r="J327" s="997">
        <f t="shared" si="65"/>
        <v>0</v>
      </c>
      <c r="K327" s="997">
        <f t="shared" si="65"/>
        <v>0</v>
      </c>
      <c r="L327" s="997">
        <f t="shared" si="65"/>
        <v>0</v>
      </c>
      <c r="M327" s="997">
        <f t="shared" si="65"/>
        <v>0</v>
      </c>
      <c r="N327" s="997">
        <f t="shared" si="65"/>
        <v>0</v>
      </c>
      <c r="O327" s="997">
        <f t="shared" si="65"/>
        <v>0</v>
      </c>
      <c r="P327" s="1029">
        <f t="shared" si="65"/>
        <v>0</v>
      </c>
      <c r="Q327" s="1024">
        <f t="shared" si="65"/>
        <v>0</v>
      </c>
    </row>
    <row r="328" spans="1:17" ht="12" thickBot="1">
      <c r="A328" s="965"/>
      <c r="B328" s="1073"/>
      <c r="C328" s="966"/>
      <c r="D328" s="1015"/>
      <c r="E328" s="972"/>
      <c r="F328" s="969"/>
      <c r="G328" s="969"/>
      <c r="H328" s="969"/>
      <c r="I328" s="969"/>
      <c r="J328" s="969"/>
      <c r="K328" s="970"/>
      <c r="L328" s="971"/>
      <c r="M328" s="972"/>
      <c r="N328" s="969"/>
      <c r="O328" s="969"/>
      <c r="P328" s="970"/>
      <c r="Q328" s="973"/>
    </row>
    <row r="329" spans="1:17" ht="11.25">
      <c r="A329" s="1538">
        <v>20</v>
      </c>
      <c r="B329" s="1549" t="s">
        <v>629</v>
      </c>
      <c r="C329" s="1544" t="s">
        <v>597</v>
      </c>
      <c r="D329" s="1000" t="s">
        <v>598</v>
      </c>
      <c r="E329" s="1016">
        <v>0</v>
      </c>
      <c r="F329" s="1016">
        <v>0</v>
      </c>
      <c r="G329" s="1016">
        <v>0</v>
      </c>
      <c r="H329" s="1016">
        <v>0</v>
      </c>
      <c r="I329" s="1016"/>
      <c r="J329" s="1016"/>
      <c r="K329" s="975"/>
      <c r="L329" s="975"/>
      <c r="M329" s="975"/>
      <c r="N329" s="975"/>
      <c r="O329" s="975"/>
      <c r="P329" s="977"/>
      <c r="Q329" s="978">
        <f>SUM(E329:P329)</f>
        <v>0</v>
      </c>
    </row>
    <row r="330" spans="1:17" ht="11.25">
      <c r="A330" s="1539"/>
      <c r="B330" s="1550"/>
      <c r="C330" s="1545"/>
      <c r="D330" s="1017" t="s">
        <v>599</v>
      </c>
      <c r="E330" s="942">
        <v>0</v>
      </c>
      <c r="F330" s="942">
        <v>-4414</v>
      </c>
      <c r="G330" s="942">
        <v>-13547</v>
      </c>
      <c r="H330" s="942">
        <v>-5293</v>
      </c>
      <c r="I330" s="942"/>
      <c r="J330" s="942"/>
      <c r="K330" s="933"/>
      <c r="L330" s="942"/>
      <c r="M330" s="933"/>
      <c r="N330" s="933"/>
      <c r="O330" s="933"/>
      <c r="P330" s="935"/>
      <c r="Q330" s="936">
        <f>SUM(E330:P330)</f>
        <v>-23254</v>
      </c>
    </row>
    <row r="331" spans="1:17" ht="11.25">
      <c r="A331" s="1539"/>
      <c r="B331" s="1550"/>
      <c r="C331" s="1545"/>
      <c r="D331" s="1017" t="s">
        <v>600</v>
      </c>
      <c r="E331" s="942">
        <v>0</v>
      </c>
      <c r="F331" s="942">
        <v>0</v>
      </c>
      <c r="G331" s="942">
        <v>0</v>
      </c>
      <c r="H331" s="942">
        <v>0</v>
      </c>
      <c r="I331" s="942"/>
      <c r="J331" s="942"/>
      <c r="K331" s="933"/>
      <c r="L331" s="933"/>
      <c r="M331" s="933"/>
      <c r="N331" s="933"/>
      <c r="O331" s="933"/>
      <c r="P331" s="935"/>
      <c r="Q331" s="940">
        <f>SUM(E331:P331)</f>
        <v>0</v>
      </c>
    </row>
    <row r="332" spans="1:17" ht="11.25">
      <c r="A332" s="1539"/>
      <c r="B332" s="1550"/>
      <c r="C332" s="1545"/>
      <c r="D332" s="1018" t="s">
        <v>601</v>
      </c>
      <c r="E332" s="947">
        <f>SUM(E329:E331)</f>
        <v>0</v>
      </c>
      <c r="F332" s="947">
        <f>SUM(F329:F331)</f>
        <v>-4414</v>
      </c>
      <c r="G332" s="947">
        <f>SUM(G329:G331)</f>
        <v>-13547</v>
      </c>
      <c r="H332" s="947">
        <f aca="true" t="shared" si="66" ref="H332:P332">SUM(H329:H331)</f>
        <v>-5293</v>
      </c>
      <c r="I332" s="947">
        <f t="shared" si="66"/>
        <v>0</v>
      </c>
      <c r="J332" s="947">
        <f>SUM(J329:J331)</f>
        <v>0</v>
      </c>
      <c r="K332" s="945">
        <f t="shared" si="66"/>
        <v>0</v>
      </c>
      <c r="L332" s="945">
        <f t="shared" si="66"/>
        <v>0</v>
      </c>
      <c r="M332" s="945">
        <f t="shared" si="66"/>
        <v>0</v>
      </c>
      <c r="N332" s="945">
        <f t="shared" si="66"/>
        <v>0</v>
      </c>
      <c r="O332" s="945">
        <f t="shared" si="66"/>
        <v>0</v>
      </c>
      <c r="P332" s="945">
        <f t="shared" si="66"/>
        <v>0</v>
      </c>
      <c r="Q332" s="948">
        <f>SUM(Q329:Q331)</f>
        <v>-23254</v>
      </c>
    </row>
    <row r="333" spans="1:17" ht="11.25">
      <c r="A333" s="1539"/>
      <c r="B333" s="1550"/>
      <c r="C333" s="1545"/>
      <c r="D333" s="1017" t="s">
        <v>602</v>
      </c>
      <c r="E333" s="942">
        <v>0</v>
      </c>
      <c r="F333" s="942">
        <v>0</v>
      </c>
      <c r="G333" s="942">
        <v>0</v>
      </c>
      <c r="H333" s="942">
        <v>0</v>
      </c>
      <c r="I333" s="942"/>
      <c r="J333" s="942"/>
      <c r="K333" s="933"/>
      <c r="L333" s="933"/>
      <c r="M333" s="933"/>
      <c r="N333" s="933"/>
      <c r="O333" s="933"/>
      <c r="P333" s="935"/>
      <c r="Q333" s="940">
        <f>SUM(E333:P333)</f>
        <v>0</v>
      </c>
    </row>
    <row r="334" spans="1:17" ht="11.25">
      <c r="A334" s="1539"/>
      <c r="B334" s="1550"/>
      <c r="C334" s="1545"/>
      <c r="D334" s="1017" t="s">
        <v>603</v>
      </c>
      <c r="E334" s="942">
        <v>0</v>
      </c>
      <c r="F334" s="942">
        <v>18360</v>
      </c>
      <c r="G334" s="942">
        <v>0</v>
      </c>
      <c r="H334" s="942">
        <v>0</v>
      </c>
      <c r="I334" s="942"/>
      <c r="J334" s="942"/>
      <c r="K334" s="933"/>
      <c r="L334" s="933"/>
      <c r="M334" s="933"/>
      <c r="N334" s="933"/>
      <c r="O334" s="933"/>
      <c r="P334" s="935"/>
      <c r="Q334" s="940">
        <f>SUM(E334:P334)</f>
        <v>18360</v>
      </c>
    </row>
    <row r="335" spans="1:17" ht="11.25">
      <c r="A335" s="1539"/>
      <c r="B335" s="1550"/>
      <c r="C335" s="1545"/>
      <c r="D335" s="1017" t="s">
        <v>604</v>
      </c>
      <c r="E335" s="942">
        <v>0</v>
      </c>
      <c r="F335" s="942">
        <v>0</v>
      </c>
      <c r="G335" s="942">
        <v>0</v>
      </c>
      <c r="H335" s="942">
        <v>0</v>
      </c>
      <c r="I335" s="942"/>
      <c r="J335" s="942"/>
      <c r="K335" s="933"/>
      <c r="L335" s="933"/>
      <c r="M335" s="933"/>
      <c r="N335" s="933"/>
      <c r="O335" s="933"/>
      <c r="P335" s="935"/>
      <c r="Q335" s="940">
        <f>SUM(E335:P335)</f>
        <v>0</v>
      </c>
    </row>
    <row r="336" spans="1:17" ht="11.25">
      <c r="A336" s="1539"/>
      <c r="B336" s="1550"/>
      <c r="C336" s="1546"/>
      <c r="D336" s="1018" t="s">
        <v>605</v>
      </c>
      <c r="E336" s="945">
        <f>SUM(E333:E335)</f>
        <v>0</v>
      </c>
      <c r="F336" s="945">
        <f>SUM(F333:F335)</f>
        <v>18360</v>
      </c>
      <c r="G336" s="945">
        <f aca="true" t="shared" si="67" ref="G336:P336">SUM(G333:G335)</f>
        <v>0</v>
      </c>
      <c r="H336" s="947">
        <f>SUM(H333:H335)</f>
        <v>0</v>
      </c>
      <c r="I336" s="945">
        <f t="shared" si="67"/>
        <v>0</v>
      </c>
      <c r="J336" s="945">
        <f>SUM(J333:J335)</f>
        <v>0</v>
      </c>
      <c r="K336" s="945">
        <f t="shared" si="67"/>
        <v>0</v>
      </c>
      <c r="L336" s="945">
        <f t="shared" si="67"/>
        <v>0</v>
      </c>
      <c r="M336" s="945">
        <f t="shared" si="67"/>
        <v>0</v>
      </c>
      <c r="N336" s="945">
        <f t="shared" si="67"/>
        <v>0</v>
      </c>
      <c r="O336" s="945">
        <f t="shared" si="67"/>
        <v>0</v>
      </c>
      <c r="P336" s="981">
        <f t="shared" si="67"/>
        <v>0</v>
      </c>
      <c r="Q336" s="948">
        <f>SUM(Q333:Q335)</f>
        <v>18360</v>
      </c>
    </row>
    <row r="337" spans="1:17" ht="11.25">
      <c r="A337" s="1539"/>
      <c r="B337" s="1550"/>
      <c r="C337" s="1547" t="s">
        <v>609</v>
      </c>
      <c r="D337" s="982" t="s">
        <v>630</v>
      </c>
      <c r="E337" s="1059"/>
      <c r="F337" s="1059"/>
      <c r="G337" s="1059"/>
      <c r="H337" s="1060"/>
      <c r="I337" s="1059"/>
      <c r="J337" s="1059"/>
      <c r="K337" s="1059"/>
      <c r="L337" s="1059"/>
      <c r="M337" s="1059"/>
      <c r="N337" s="1059"/>
      <c r="O337" s="1059"/>
      <c r="P337" s="1061"/>
      <c r="Q337" s="940">
        <f>SUM(E337:P337)</f>
        <v>0</v>
      </c>
    </row>
    <row r="338" spans="1:17" ht="11.25">
      <c r="A338" s="1539"/>
      <c r="B338" s="1550"/>
      <c r="C338" s="1545"/>
      <c r="D338" s="982" t="s">
        <v>631</v>
      </c>
      <c r="E338" s="1059"/>
      <c r="F338" s="1059"/>
      <c r="G338" s="1059"/>
      <c r="H338" s="1060"/>
      <c r="I338" s="1059"/>
      <c r="J338" s="1059"/>
      <c r="K338" s="1059"/>
      <c r="L338" s="1059"/>
      <c r="M338" s="1059"/>
      <c r="N338" s="1059"/>
      <c r="O338" s="1059"/>
      <c r="P338" s="1061"/>
      <c r="Q338" s="940">
        <f>SUM(E338:P338)</f>
        <v>0</v>
      </c>
    </row>
    <row r="339" spans="1:17" ht="11.25">
      <c r="A339" s="1539"/>
      <c r="B339" s="1550"/>
      <c r="C339" s="1545"/>
      <c r="D339" s="982" t="s">
        <v>632</v>
      </c>
      <c r="E339" s="1059"/>
      <c r="F339" s="1059"/>
      <c r="G339" s="1059">
        <v>-270</v>
      </c>
      <c r="H339" s="1060"/>
      <c r="I339" s="1062"/>
      <c r="J339" s="1062"/>
      <c r="K339" s="1062"/>
      <c r="L339" s="1062"/>
      <c r="M339" s="1059"/>
      <c r="N339" s="1059"/>
      <c r="O339" s="1059"/>
      <c r="P339" s="1061"/>
      <c r="Q339" s="940">
        <f aca="true" t="shared" si="68" ref="Q339:Q353">SUM(E339:P339)</f>
        <v>-270</v>
      </c>
    </row>
    <row r="340" spans="1:17" ht="11.25">
      <c r="A340" s="1539"/>
      <c r="B340" s="1550"/>
      <c r="C340" s="1545"/>
      <c r="D340" s="982" t="s">
        <v>633</v>
      </c>
      <c r="E340" s="1060"/>
      <c r="F340" s="1060"/>
      <c r="G340" s="1060"/>
      <c r="H340" s="1060"/>
      <c r="I340" s="1059"/>
      <c r="J340" s="1059"/>
      <c r="K340" s="1062"/>
      <c r="L340" s="1062"/>
      <c r="M340" s="1062"/>
      <c r="N340" s="1059"/>
      <c r="O340" s="1059"/>
      <c r="P340" s="1061"/>
      <c r="Q340" s="940">
        <f t="shared" si="68"/>
        <v>0</v>
      </c>
    </row>
    <row r="341" spans="1:17" ht="11.25">
      <c r="A341" s="1539"/>
      <c r="B341" s="1550"/>
      <c r="C341" s="1545"/>
      <c r="D341" s="982" t="s">
        <v>634</v>
      </c>
      <c r="E341" s="1060"/>
      <c r="F341" s="1060"/>
      <c r="G341" s="1060"/>
      <c r="H341" s="1060"/>
      <c r="I341" s="1059"/>
      <c r="J341" s="1059"/>
      <c r="K341" s="1062"/>
      <c r="L341" s="1062"/>
      <c r="M341" s="1059"/>
      <c r="N341" s="1059"/>
      <c r="O341" s="1059"/>
      <c r="P341" s="1061"/>
      <c r="Q341" s="940">
        <f t="shared" si="68"/>
        <v>0</v>
      </c>
    </row>
    <row r="342" spans="1:17" ht="11.25">
      <c r="A342" s="1539"/>
      <c r="B342" s="1550"/>
      <c r="C342" s="1545"/>
      <c r="D342" s="982" t="s">
        <v>803</v>
      </c>
      <c r="E342" s="1060"/>
      <c r="F342" s="1060"/>
      <c r="G342" s="1060"/>
      <c r="H342" s="1060"/>
      <c r="I342" s="1059"/>
      <c r="J342" s="1059"/>
      <c r="K342" s="1062"/>
      <c r="L342" s="1062"/>
      <c r="M342" s="1059"/>
      <c r="N342" s="1059"/>
      <c r="O342" s="1059"/>
      <c r="P342" s="1061"/>
      <c r="Q342" s="940">
        <f t="shared" si="68"/>
        <v>0</v>
      </c>
    </row>
    <row r="343" spans="1:17" ht="11.25">
      <c r="A343" s="1539"/>
      <c r="B343" s="1550"/>
      <c r="C343" s="1545"/>
      <c r="D343" s="982" t="s">
        <v>625</v>
      </c>
      <c r="E343" s="1060">
        <v>-2300</v>
      </c>
      <c r="F343" s="1060"/>
      <c r="G343" s="1060"/>
      <c r="H343" s="1060"/>
      <c r="I343" s="1059"/>
      <c r="J343" s="1059"/>
      <c r="K343" s="1062"/>
      <c r="L343" s="1062"/>
      <c r="M343" s="1059"/>
      <c r="N343" s="1059"/>
      <c r="O343" s="1059"/>
      <c r="P343" s="1061"/>
      <c r="Q343" s="940">
        <f t="shared" si="68"/>
        <v>-2300</v>
      </c>
    </row>
    <row r="344" spans="1:17" ht="11.25">
      <c r="A344" s="1539"/>
      <c r="B344" s="1550"/>
      <c r="C344" s="1545"/>
      <c r="D344" s="982" t="s">
        <v>616</v>
      </c>
      <c r="E344" s="1060"/>
      <c r="F344" s="1060"/>
      <c r="G344" s="1060"/>
      <c r="H344" s="1060"/>
      <c r="I344" s="1060"/>
      <c r="J344" s="1060"/>
      <c r="K344" s="1062"/>
      <c r="L344" s="1062"/>
      <c r="M344" s="1062"/>
      <c r="N344" s="1059"/>
      <c r="O344" s="1059"/>
      <c r="P344" s="1061"/>
      <c r="Q344" s="940">
        <f t="shared" si="68"/>
        <v>0</v>
      </c>
    </row>
    <row r="345" spans="1:17" ht="11.25">
      <c r="A345" s="1539"/>
      <c r="B345" s="1550"/>
      <c r="C345" s="1545"/>
      <c r="D345" s="982" t="s">
        <v>628</v>
      </c>
      <c r="E345" s="1060"/>
      <c r="F345" s="1060"/>
      <c r="G345" s="1060">
        <v>-2942</v>
      </c>
      <c r="H345" s="1060"/>
      <c r="I345" s="1062"/>
      <c r="J345" s="1062"/>
      <c r="K345" s="1062"/>
      <c r="L345" s="1062"/>
      <c r="M345" s="1062"/>
      <c r="N345" s="1059"/>
      <c r="O345" s="1059"/>
      <c r="P345" s="1061"/>
      <c r="Q345" s="940">
        <f t="shared" si="68"/>
        <v>-2942</v>
      </c>
    </row>
    <row r="346" spans="1:17" ht="11.25">
      <c r="A346" s="1539"/>
      <c r="B346" s="1550"/>
      <c r="C346" s="1545"/>
      <c r="D346" s="982" t="s">
        <v>635</v>
      </c>
      <c r="E346" s="1060">
        <v>2400</v>
      </c>
      <c r="F346" s="1060"/>
      <c r="G346" s="1060"/>
      <c r="H346" s="1060"/>
      <c r="I346" s="1059"/>
      <c r="J346" s="1059"/>
      <c r="K346" s="1062"/>
      <c r="L346" s="1062"/>
      <c r="M346" s="1062"/>
      <c r="N346" s="1059"/>
      <c r="O346" s="1059"/>
      <c r="P346" s="1061"/>
      <c r="Q346" s="940">
        <f t="shared" si="68"/>
        <v>2400</v>
      </c>
    </row>
    <row r="347" spans="1:17" ht="11.25">
      <c r="A347" s="1539"/>
      <c r="B347" s="1550"/>
      <c r="C347" s="1545"/>
      <c r="D347" s="1010" t="s">
        <v>1014</v>
      </c>
      <c r="E347" s="1063"/>
      <c r="F347" s="1063"/>
      <c r="G347" s="1063">
        <v>3360</v>
      </c>
      <c r="H347" s="1063"/>
      <c r="I347" s="1062"/>
      <c r="J347" s="1062"/>
      <c r="K347" s="1062"/>
      <c r="L347" s="1062"/>
      <c r="M347" s="1064"/>
      <c r="N347" s="1064"/>
      <c r="O347" s="1064"/>
      <c r="P347" s="1065"/>
      <c r="Q347" s="940">
        <f t="shared" si="68"/>
        <v>3360</v>
      </c>
    </row>
    <row r="348" spans="1:17" ht="11.25">
      <c r="A348" s="1539"/>
      <c r="B348" s="1550"/>
      <c r="C348" s="1545"/>
      <c r="D348" s="1066" t="s">
        <v>747</v>
      </c>
      <c r="E348" s="1062"/>
      <c r="F348" s="1062"/>
      <c r="G348" s="1062"/>
      <c r="H348" s="1062"/>
      <c r="I348" s="1062"/>
      <c r="J348" s="1062"/>
      <c r="K348" s="1062"/>
      <c r="L348" s="1062"/>
      <c r="M348" s="1062"/>
      <c r="N348" s="1064"/>
      <c r="O348" s="1064"/>
      <c r="P348" s="1065"/>
      <c r="Q348" s="940">
        <f t="shared" si="68"/>
        <v>0</v>
      </c>
    </row>
    <row r="349" spans="1:17" ht="11.25">
      <c r="A349" s="1539"/>
      <c r="B349" s="1550"/>
      <c r="C349" s="1545"/>
      <c r="D349" s="1066" t="s">
        <v>806</v>
      </c>
      <c r="E349" s="1062">
        <v>-100</v>
      </c>
      <c r="F349" s="1062"/>
      <c r="G349" s="1062">
        <v>-120</v>
      </c>
      <c r="H349" s="1062"/>
      <c r="I349" s="1062"/>
      <c r="J349" s="1062"/>
      <c r="K349" s="1062"/>
      <c r="L349" s="1062"/>
      <c r="M349" s="1062"/>
      <c r="N349" s="1064"/>
      <c r="O349" s="1064"/>
      <c r="P349" s="1065"/>
      <c r="Q349" s="940">
        <f t="shared" si="68"/>
        <v>-220</v>
      </c>
    </row>
    <row r="350" spans="1:17" ht="11.25">
      <c r="A350" s="1539"/>
      <c r="B350" s="1550"/>
      <c r="C350" s="1545"/>
      <c r="D350" s="1010" t="s">
        <v>804</v>
      </c>
      <c r="E350" s="1062"/>
      <c r="F350" s="1062"/>
      <c r="G350" s="1062"/>
      <c r="H350" s="1062"/>
      <c r="I350" s="1062"/>
      <c r="J350" s="1062"/>
      <c r="K350" s="1062"/>
      <c r="L350" s="1062"/>
      <c r="M350" s="1064"/>
      <c r="N350" s="1064"/>
      <c r="O350" s="1064"/>
      <c r="P350" s="1065"/>
      <c r="Q350" s="940">
        <f t="shared" si="68"/>
        <v>0</v>
      </c>
    </row>
    <row r="351" spans="1:17" ht="11.25">
      <c r="A351" s="1539"/>
      <c r="B351" s="1550"/>
      <c r="C351" s="1545"/>
      <c r="D351" s="1010" t="s">
        <v>805</v>
      </c>
      <c r="E351" s="1062"/>
      <c r="F351" s="1062"/>
      <c r="G351" s="1062"/>
      <c r="H351" s="1062"/>
      <c r="I351" s="1062"/>
      <c r="J351" s="1062"/>
      <c r="K351" s="1062"/>
      <c r="L351" s="1062"/>
      <c r="M351" s="1062"/>
      <c r="N351" s="1064"/>
      <c r="O351" s="1064"/>
      <c r="P351" s="1065"/>
      <c r="Q351" s="940">
        <f t="shared" si="68"/>
        <v>0</v>
      </c>
    </row>
    <row r="352" spans="1:17" ht="11.25">
      <c r="A352" s="1539"/>
      <c r="B352" s="1550"/>
      <c r="C352" s="1545"/>
      <c r="D352" s="1010" t="s">
        <v>744</v>
      </c>
      <c r="E352" s="1062"/>
      <c r="F352" s="1062">
        <v>2431</v>
      </c>
      <c r="G352" s="1062">
        <v>4080</v>
      </c>
      <c r="H352" s="1062">
        <v>1666</v>
      </c>
      <c r="I352" s="1062"/>
      <c r="J352" s="1062"/>
      <c r="K352" s="1062"/>
      <c r="L352" s="1062"/>
      <c r="M352" s="1062"/>
      <c r="N352" s="1064"/>
      <c r="O352" s="1064"/>
      <c r="P352" s="1065"/>
      <c r="Q352" s="940">
        <f t="shared" si="68"/>
        <v>8177</v>
      </c>
    </row>
    <row r="353" spans="1:17" ht="11.25">
      <c r="A353" s="1539"/>
      <c r="B353" s="1550"/>
      <c r="C353" s="1545"/>
      <c r="D353" s="1010" t="s">
        <v>806</v>
      </c>
      <c r="E353" s="1064"/>
      <c r="F353" s="1064"/>
      <c r="G353" s="1064"/>
      <c r="H353" s="1062"/>
      <c r="I353" s="1062"/>
      <c r="J353" s="1062"/>
      <c r="K353" s="1062"/>
      <c r="L353" s="1062"/>
      <c r="M353" s="1062"/>
      <c r="N353" s="1064"/>
      <c r="O353" s="1064"/>
      <c r="P353" s="1065"/>
      <c r="Q353" s="940">
        <f t="shared" si="68"/>
        <v>0</v>
      </c>
    </row>
    <row r="354" spans="1:17" ht="11.25">
      <c r="A354" s="1539"/>
      <c r="B354" s="1550"/>
      <c r="C354" s="1545"/>
      <c r="D354" s="1010" t="s">
        <v>614</v>
      </c>
      <c r="E354" s="1064"/>
      <c r="F354" s="1064"/>
      <c r="G354" s="1064"/>
      <c r="H354" s="1062"/>
      <c r="I354" s="1062"/>
      <c r="J354" s="1062"/>
      <c r="K354" s="1062"/>
      <c r="L354" s="1062"/>
      <c r="M354" s="1062"/>
      <c r="N354" s="1064"/>
      <c r="O354" s="1064"/>
      <c r="P354" s="1065"/>
      <c r="Q354" s="940">
        <f>SUM(E354:P354)</f>
        <v>0</v>
      </c>
    </row>
    <row r="355" spans="1:17" ht="12" thickBot="1">
      <c r="A355" s="1540"/>
      <c r="B355" s="1551"/>
      <c r="C355" s="1548"/>
      <c r="D355" s="1013" t="s">
        <v>612</v>
      </c>
      <c r="E355" s="962">
        <f aca="true" t="shared" si="69" ref="E355:Q355">SUM(E337:E354)</f>
        <v>0</v>
      </c>
      <c r="F355" s="962">
        <f t="shared" si="69"/>
        <v>2431</v>
      </c>
      <c r="G355" s="962">
        <f t="shared" si="69"/>
        <v>4108</v>
      </c>
      <c r="H355" s="1067">
        <f t="shared" si="69"/>
        <v>1666</v>
      </c>
      <c r="I355" s="962">
        <f t="shared" si="69"/>
        <v>0</v>
      </c>
      <c r="J355" s="962">
        <f t="shared" si="69"/>
        <v>0</v>
      </c>
      <c r="K355" s="962">
        <f t="shared" si="69"/>
        <v>0</v>
      </c>
      <c r="L355" s="962">
        <f t="shared" si="69"/>
        <v>0</v>
      </c>
      <c r="M355" s="962">
        <f t="shared" si="69"/>
        <v>0</v>
      </c>
      <c r="N355" s="962">
        <f t="shared" si="69"/>
        <v>0</v>
      </c>
      <c r="O355" s="962">
        <f t="shared" si="69"/>
        <v>0</v>
      </c>
      <c r="P355" s="962">
        <f t="shared" si="69"/>
        <v>0</v>
      </c>
      <c r="Q355" s="964">
        <f t="shared" si="69"/>
        <v>8205</v>
      </c>
    </row>
    <row r="356" ht="11.25">
      <c r="Q356" s="925"/>
    </row>
    <row r="357" spans="4:10" ht="11.25">
      <c r="D357" s="1069"/>
      <c r="H357" s="1058"/>
      <c r="J357" s="1058"/>
    </row>
    <row r="358" spans="4:16" ht="11.25">
      <c r="D358" s="1069"/>
      <c r="E358" s="1071"/>
      <c r="F358" s="1071"/>
      <c r="G358" s="1071"/>
      <c r="H358" s="1071"/>
      <c r="I358" s="1071"/>
      <c r="J358" s="1071"/>
      <c r="K358" s="1071"/>
      <c r="L358" s="1071"/>
      <c r="M358" s="1071"/>
      <c r="N358" s="1071"/>
      <c r="O358" s="1071"/>
      <c r="P358" s="1071"/>
    </row>
    <row r="359" spans="1:17" ht="15" customHeight="1">
      <c r="A359" s="1567" t="s">
        <v>636</v>
      </c>
      <c r="B359" s="1567"/>
      <c r="C359" s="1567"/>
      <c r="D359" s="1567"/>
      <c r="E359" s="1567"/>
      <c r="F359" s="1567"/>
      <c r="G359" s="1567"/>
      <c r="H359" s="1567"/>
      <c r="I359" s="1567"/>
      <c r="J359" s="1567"/>
      <c r="K359" s="1567"/>
      <c r="L359" s="1567"/>
      <c r="M359" s="1567"/>
      <c r="N359" s="1567"/>
      <c r="O359" s="1567"/>
      <c r="P359" s="1567"/>
      <c r="Q359" s="1567"/>
    </row>
    <row r="360" spans="1:17" ht="15" customHeight="1">
      <c r="A360" s="1568" t="s">
        <v>637</v>
      </c>
      <c r="B360" s="1568"/>
      <c r="C360" s="1568"/>
      <c r="D360" s="1568"/>
      <c r="E360" s="1568"/>
      <c r="F360" s="1568"/>
      <c r="G360" s="1568"/>
      <c r="H360" s="1568"/>
      <c r="I360" s="1568"/>
      <c r="J360" s="1568"/>
      <c r="K360" s="1568"/>
      <c r="L360" s="1568"/>
      <c r="M360" s="1568"/>
      <c r="N360" s="1568"/>
      <c r="O360" s="1568"/>
      <c r="P360" s="1568"/>
      <c r="Q360" s="1568"/>
    </row>
    <row r="361" spans="1:17" ht="15" customHeight="1">
      <c r="A361" s="1568" t="s">
        <v>1015</v>
      </c>
      <c r="B361" s="1568"/>
      <c r="C361" s="1568"/>
      <c r="D361" s="1568"/>
      <c r="E361" s="1568"/>
      <c r="F361" s="1568"/>
      <c r="G361" s="1568"/>
      <c r="H361" s="1568"/>
      <c r="I361" s="1568"/>
      <c r="J361" s="1568"/>
      <c r="K361" s="1568"/>
      <c r="L361" s="1568"/>
      <c r="M361" s="1568"/>
      <c r="N361" s="1568"/>
      <c r="O361" s="1568"/>
      <c r="P361" s="1568"/>
      <c r="Q361" s="1568"/>
    </row>
    <row r="362" spans="1:17" ht="15" customHeight="1">
      <c r="A362" s="1568" t="s">
        <v>1016</v>
      </c>
      <c r="B362" s="1568"/>
      <c r="C362" s="1568"/>
      <c r="D362" s="1568"/>
      <c r="E362" s="1568"/>
      <c r="F362" s="1568"/>
      <c r="G362" s="1568"/>
      <c r="H362" s="1568"/>
      <c r="I362" s="1568"/>
      <c r="J362" s="1568"/>
      <c r="K362" s="1568"/>
      <c r="L362" s="1568"/>
      <c r="M362" s="1568"/>
      <c r="N362" s="1568"/>
      <c r="O362" s="1568"/>
      <c r="P362" s="1568"/>
      <c r="Q362" s="1568"/>
    </row>
    <row r="364" ht="12" thickBot="1"/>
    <row r="365" spans="1:9" ht="15" customHeight="1">
      <c r="A365" s="1561" t="s">
        <v>1028</v>
      </c>
      <c r="B365" s="1562"/>
      <c r="C365" s="1562"/>
      <c r="D365" s="1563"/>
      <c r="E365" s="1079" t="s">
        <v>14</v>
      </c>
      <c r="F365" s="1079" t="s">
        <v>15</v>
      </c>
      <c r="G365" s="1079" t="s">
        <v>16</v>
      </c>
      <c r="H365" s="1079" t="s">
        <v>17</v>
      </c>
      <c r="I365" s="1080">
        <v>2019</v>
      </c>
    </row>
    <row r="366" spans="1:9" ht="12.75">
      <c r="A366" s="1081"/>
      <c r="B366" s="1082"/>
      <c r="C366" s="990"/>
      <c r="D366" s="1077" t="s">
        <v>1017</v>
      </c>
      <c r="E366" s="1075">
        <v>-560</v>
      </c>
      <c r="F366" s="1075">
        <v>-20664</v>
      </c>
      <c r="G366" s="1075">
        <v>-11485</v>
      </c>
      <c r="H366" s="1075">
        <v>-8720</v>
      </c>
      <c r="I366" s="1083">
        <f aca="true" t="shared" si="70" ref="I366:I379">SUM(E366:H366)</f>
        <v>-41429</v>
      </c>
    </row>
    <row r="367" spans="1:9" ht="12.75">
      <c r="A367" s="1081"/>
      <c r="B367" s="1082"/>
      <c r="C367" s="990"/>
      <c r="D367" s="1077" t="s">
        <v>1018</v>
      </c>
      <c r="E367" s="1075">
        <v>-5250</v>
      </c>
      <c r="F367" s="1075">
        <v>-6720</v>
      </c>
      <c r="G367" s="1075">
        <v>-17155</v>
      </c>
      <c r="H367" s="1075">
        <v>-10800</v>
      </c>
      <c r="I367" s="1083">
        <f t="shared" si="70"/>
        <v>-39925</v>
      </c>
    </row>
    <row r="368" spans="1:9" ht="12.75">
      <c r="A368" s="1081"/>
      <c r="B368" s="1082"/>
      <c r="C368" s="990"/>
      <c r="D368" s="1077" t="s">
        <v>206</v>
      </c>
      <c r="E368" s="1075">
        <v>-3037</v>
      </c>
      <c r="F368" s="1075">
        <v>-12516</v>
      </c>
      <c r="G368" s="1075">
        <v>-3803</v>
      </c>
      <c r="H368" s="1075">
        <v>-7040</v>
      </c>
      <c r="I368" s="1083">
        <f t="shared" si="70"/>
        <v>-26396</v>
      </c>
    </row>
    <row r="369" spans="1:9" ht="12.75">
      <c r="A369" s="1081"/>
      <c r="B369" s="1082"/>
      <c r="C369" s="990"/>
      <c r="D369" s="1077" t="s">
        <v>1019</v>
      </c>
      <c r="E369" s="1075">
        <v>-65658</v>
      </c>
      <c r="F369" s="1075">
        <v>-39312</v>
      </c>
      <c r="G369" s="1075">
        <v>-69460</v>
      </c>
      <c r="H369" s="1075">
        <v>-45120</v>
      </c>
      <c r="I369" s="1083">
        <f t="shared" si="70"/>
        <v>-219550</v>
      </c>
    </row>
    <row r="370" spans="1:9" ht="12.75">
      <c r="A370" s="1081"/>
      <c r="B370" s="1082"/>
      <c r="C370" s="990"/>
      <c r="D370" s="1077" t="s">
        <v>1020</v>
      </c>
      <c r="E370" s="1075">
        <v>-56724</v>
      </c>
      <c r="F370" s="1075">
        <v>-18816</v>
      </c>
      <c r="G370" s="1075">
        <v>-37410</v>
      </c>
      <c r="H370" s="1075">
        <v>-40160</v>
      </c>
      <c r="I370" s="1083">
        <f t="shared" si="70"/>
        <v>-153110</v>
      </c>
    </row>
    <row r="371" spans="1:9" ht="12.75">
      <c r="A371" s="1081"/>
      <c r="B371" s="1082"/>
      <c r="C371" s="990"/>
      <c r="D371" s="1077" t="s">
        <v>1021</v>
      </c>
      <c r="E371" s="1075">
        <v>-25520</v>
      </c>
      <c r="F371" s="1076">
        <v>0</v>
      </c>
      <c r="G371" s="1076">
        <v>0</v>
      </c>
      <c r="H371" s="1076">
        <v>0</v>
      </c>
      <c r="I371" s="1083">
        <f t="shared" si="70"/>
        <v>-25520</v>
      </c>
    </row>
    <row r="372" spans="1:9" ht="12.75">
      <c r="A372" s="1081"/>
      <c r="B372" s="1082"/>
      <c r="C372" s="990"/>
      <c r="D372" s="1077" t="s">
        <v>1022</v>
      </c>
      <c r="E372" s="1075">
        <v>-132027</v>
      </c>
      <c r="F372" s="1075">
        <v>-27300</v>
      </c>
      <c r="G372" s="1075">
        <v>-62655</v>
      </c>
      <c r="H372" s="1075">
        <v>-115040</v>
      </c>
      <c r="I372" s="1083">
        <f t="shared" si="70"/>
        <v>-337022</v>
      </c>
    </row>
    <row r="373" spans="1:9" ht="12.75">
      <c r="A373" s="1081"/>
      <c r="B373" s="1082"/>
      <c r="C373" s="990"/>
      <c r="D373" s="1077" t="s">
        <v>1023</v>
      </c>
      <c r="E373" s="1075">
        <v>-8246</v>
      </c>
      <c r="F373" s="1076">
        <v>0</v>
      </c>
      <c r="G373" s="1075">
        <v>-3688</v>
      </c>
      <c r="H373" s="1076">
        <v>0</v>
      </c>
      <c r="I373" s="1083">
        <f t="shared" si="70"/>
        <v>-11934</v>
      </c>
    </row>
    <row r="374" spans="1:9" ht="12.75">
      <c r="A374" s="1081"/>
      <c r="B374" s="1082"/>
      <c r="C374" s="990"/>
      <c r="D374" s="1077" t="s">
        <v>1024</v>
      </c>
      <c r="E374" s="1075">
        <v>-4525</v>
      </c>
      <c r="F374" s="1075">
        <v>-5040</v>
      </c>
      <c r="G374" s="1076">
        <v>0</v>
      </c>
      <c r="H374" s="1076">
        <v>0</v>
      </c>
      <c r="I374" s="1083">
        <f t="shared" si="70"/>
        <v>-9565</v>
      </c>
    </row>
    <row r="375" spans="1:9" ht="12.75">
      <c r="A375" s="1081"/>
      <c r="B375" s="1082"/>
      <c r="C375" s="990"/>
      <c r="D375" s="1077" t="s">
        <v>1025</v>
      </c>
      <c r="E375" s="1075">
        <v>-11263</v>
      </c>
      <c r="F375" s="1075">
        <v>-26880</v>
      </c>
      <c r="G375" s="1075">
        <v>-7200</v>
      </c>
      <c r="H375" s="1076">
        <v>0</v>
      </c>
      <c r="I375" s="1083">
        <f t="shared" si="70"/>
        <v>-45343</v>
      </c>
    </row>
    <row r="376" spans="1:9" ht="12.75">
      <c r="A376" s="1081"/>
      <c r="B376" s="1082"/>
      <c r="C376" s="990"/>
      <c r="D376" s="1077" t="s">
        <v>213</v>
      </c>
      <c r="E376" s="1075">
        <v>-67373</v>
      </c>
      <c r="F376" s="1075">
        <v>-10920</v>
      </c>
      <c r="G376" s="1075">
        <v>-36864</v>
      </c>
      <c r="H376" s="1075">
        <v>-9600</v>
      </c>
      <c r="I376" s="1083">
        <f t="shared" si="70"/>
        <v>-124757</v>
      </c>
    </row>
    <row r="377" spans="1:9" ht="12.75">
      <c r="A377" s="1081"/>
      <c r="B377" s="1082"/>
      <c r="C377" s="990"/>
      <c r="D377" s="1077" t="s">
        <v>875</v>
      </c>
      <c r="E377" s="1075">
        <v>-4757</v>
      </c>
      <c r="F377" s="1075">
        <v>-2352</v>
      </c>
      <c r="G377" s="1075">
        <v>-1200</v>
      </c>
      <c r="H377" s="1076">
        <v>0</v>
      </c>
      <c r="I377" s="1083">
        <f t="shared" si="70"/>
        <v>-8309</v>
      </c>
    </row>
    <row r="378" spans="1:9" ht="12.75">
      <c r="A378" s="1081"/>
      <c r="B378" s="1082"/>
      <c r="C378" s="990"/>
      <c r="D378" s="1077" t="s">
        <v>1026</v>
      </c>
      <c r="E378" s="1075">
        <v>-3720</v>
      </c>
      <c r="F378" s="1075">
        <v>-2520</v>
      </c>
      <c r="G378" s="1076">
        <v>0</v>
      </c>
      <c r="H378" s="1076">
        <v>0</v>
      </c>
      <c r="I378" s="1083">
        <f t="shared" si="70"/>
        <v>-6240</v>
      </c>
    </row>
    <row r="379" spans="1:9" ht="12.75">
      <c r="A379" s="1081"/>
      <c r="B379" s="1082"/>
      <c r="C379" s="990"/>
      <c r="D379" s="1077" t="s">
        <v>1027</v>
      </c>
      <c r="E379" s="1075">
        <v>0</v>
      </c>
      <c r="F379" s="1075">
        <v>0</v>
      </c>
      <c r="G379" s="1075">
        <v>-8497</v>
      </c>
      <c r="H379" s="1076">
        <v>0</v>
      </c>
      <c r="I379" s="1083">
        <f t="shared" si="70"/>
        <v>-8497</v>
      </c>
    </row>
    <row r="380" spans="1:9" ht="12.75" customHeight="1" thickBot="1">
      <c r="A380" s="1564"/>
      <c r="B380" s="1565"/>
      <c r="C380" s="1565"/>
      <c r="D380" s="1566"/>
      <c r="E380" s="1084">
        <f>SUM(E366:E379)</f>
        <v>-388660</v>
      </c>
      <c r="F380" s="1084">
        <f>SUM(F366:F379)</f>
        <v>-173040</v>
      </c>
      <c r="G380" s="1085">
        <f>SUM(G366:G379)</f>
        <v>-259417</v>
      </c>
      <c r="H380" s="1085">
        <f>SUM(H366:H379)</f>
        <v>-236480</v>
      </c>
      <c r="I380" s="1086">
        <f>SUM(I366:I379)</f>
        <v>-1057597</v>
      </c>
    </row>
  </sheetData>
  <sheetProtection/>
  <mergeCells count="92">
    <mergeCell ref="A365:D365"/>
    <mergeCell ref="A380:D380"/>
    <mergeCell ref="A359:Q359"/>
    <mergeCell ref="A361:Q361"/>
    <mergeCell ref="A360:Q360"/>
    <mergeCell ref="A362:Q362"/>
    <mergeCell ref="A329:A355"/>
    <mergeCell ref="B329:B355"/>
    <mergeCell ref="C329:C336"/>
    <mergeCell ref="C337:C355"/>
    <mergeCell ref="A304:A315"/>
    <mergeCell ref="B304:B315"/>
    <mergeCell ref="C304:C311"/>
    <mergeCell ref="C312:C315"/>
    <mergeCell ref="A317:A327"/>
    <mergeCell ref="B317:B327"/>
    <mergeCell ref="C317:C324"/>
    <mergeCell ref="C325:C327"/>
    <mergeCell ref="C209:C211"/>
    <mergeCell ref="A213:A223"/>
    <mergeCell ref="B213:B223"/>
    <mergeCell ref="C213:C220"/>
    <mergeCell ref="C221:C223"/>
    <mergeCell ref="A201:A211"/>
    <mergeCell ref="B201:B211"/>
    <mergeCell ref="C201:C208"/>
    <mergeCell ref="A1:Q1"/>
    <mergeCell ref="C2:D2"/>
    <mergeCell ref="C3:C10"/>
    <mergeCell ref="C11:C12"/>
    <mergeCell ref="A3:A22"/>
    <mergeCell ref="B3:B22"/>
    <mergeCell ref="C13:C22"/>
    <mergeCell ref="A24:A54"/>
    <mergeCell ref="B24:B54"/>
    <mergeCell ref="C24:C31"/>
    <mergeCell ref="C32:C54"/>
    <mergeCell ref="C66:C68"/>
    <mergeCell ref="A56:A68"/>
    <mergeCell ref="B56:B68"/>
    <mergeCell ref="C56:C63"/>
    <mergeCell ref="C64:C65"/>
    <mergeCell ref="C70:C77"/>
    <mergeCell ref="A70:A81"/>
    <mergeCell ref="B70:B81"/>
    <mergeCell ref="C78:C79"/>
    <mergeCell ref="C80:C81"/>
    <mergeCell ref="A83:A105"/>
    <mergeCell ref="B83:B105"/>
    <mergeCell ref="C83:C90"/>
    <mergeCell ref="C91:C105"/>
    <mergeCell ref="A107:A129"/>
    <mergeCell ref="B107:B129"/>
    <mergeCell ref="C107:C114"/>
    <mergeCell ref="C115:C129"/>
    <mergeCell ref="A131:A150"/>
    <mergeCell ref="B131:B150"/>
    <mergeCell ref="C131:C138"/>
    <mergeCell ref="C139:C150"/>
    <mergeCell ref="A152:A165"/>
    <mergeCell ref="B152:B165"/>
    <mergeCell ref="C152:C159"/>
    <mergeCell ref="C160:C165"/>
    <mergeCell ref="A167:A181"/>
    <mergeCell ref="B167:B181"/>
    <mergeCell ref="C167:C174"/>
    <mergeCell ref="C175:C181"/>
    <mergeCell ref="A183:A199"/>
    <mergeCell ref="B183:B199"/>
    <mergeCell ref="C183:C190"/>
    <mergeCell ref="C191:C193"/>
    <mergeCell ref="C194:C199"/>
    <mergeCell ref="A225:A242"/>
    <mergeCell ref="B225:B242"/>
    <mergeCell ref="C225:C232"/>
    <mergeCell ref="C233:C242"/>
    <mergeCell ref="A244:A256"/>
    <mergeCell ref="B244:B256"/>
    <mergeCell ref="C244:C251"/>
    <mergeCell ref="C252:C256"/>
    <mergeCell ref="A291:A302"/>
    <mergeCell ref="B291:B302"/>
    <mergeCell ref="C291:C298"/>
    <mergeCell ref="C299:C302"/>
    <mergeCell ref="A258:A272"/>
    <mergeCell ref="B258:B272"/>
    <mergeCell ref="C258:C265"/>
    <mergeCell ref="C266:C272"/>
    <mergeCell ref="A274:A289"/>
    <mergeCell ref="B274:B289"/>
    <mergeCell ref="C274:C281"/>
    <mergeCell ref="C282:C289"/>
  </mergeCells>
  <printOptions/>
  <pageMargins left="0.7" right="0.7" top="0.75" bottom="0.75" header="0.3" footer="0.3"/>
  <pageSetup fitToHeight="4" orientation="portrait" scale="58" r:id="rId1"/>
  <rowBreaks count="3" manualBreakCount="3">
    <brk id="82" max="255" man="1"/>
    <brk id="181" max="16" man="1"/>
    <brk id="2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130" zoomScaleNormal="115" zoomScaleSheetLayoutView="130" zoomScalePageLayoutView="0" workbookViewId="0" topLeftCell="A14">
      <selection activeCell="J14" sqref="J14"/>
    </sheetView>
  </sheetViews>
  <sheetFormatPr defaultColWidth="9.140625" defaultRowHeight="15"/>
  <cols>
    <col min="1" max="1" width="47.00390625" style="308" bestFit="1" customWidth="1"/>
    <col min="2" max="2" width="17.140625" style="308" bestFit="1" customWidth="1"/>
    <col min="3" max="3" width="8.57421875" style="308" bestFit="1" customWidth="1"/>
    <col min="4" max="6" width="10.421875" style="308" bestFit="1" customWidth="1"/>
    <col min="7" max="7" width="10.7109375" style="308" bestFit="1" customWidth="1"/>
    <col min="8" max="9" width="9.140625" style="308" customWidth="1"/>
    <col min="10" max="10" width="10.57421875" style="308" bestFit="1" customWidth="1"/>
    <col min="11" max="16384" width="9.140625" style="308" customWidth="1"/>
  </cols>
  <sheetData>
    <row r="1" spans="1:6" ht="12" thickBot="1">
      <c r="A1" s="1185" t="s">
        <v>951</v>
      </c>
      <c r="B1" s="1186"/>
      <c r="C1" s="1186"/>
      <c r="D1" s="1186"/>
      <c r="E1" s="1186"/>
      <c r="F1" s="1186"/>
    </row>
    <row r="2" spans="1:7" ht="11.25">
      <c r="A2" s="696" t="s">
        <v>148</v>
      </c>
      <c r="B2" s="697"/>
      <c r="C2" s="698" t="s">
        <v>149</v>
      </c>
      <c r="D2" s="699" t="s">
        <v>150</v>
      </c>
      <c r="E2" s="700" t="s">
        <v>151</v>
      </c>
      <c r="F2" s="699" t="s">
        <v>152</v>
      </c>
      <c r="G2" s="697" t="s">
        <v>943</v>
      </c>
    </row>
    <row r="3" spans="1:7" ht="12" thickBot="1">
      <c r="A3" s="701" t="s">
        <v>776</v>
      </c>
      <c r="B3" s="702"/>
      <c r="C3" s="703"/>
      <c r="D3" s="704"/>
      <c r="E3" s="705"/>
      <c r="F3" s="704"/>
      <c r="G3" s="706"/>
    </row>
    <row r="4" spans="1:7" ht="11.25">
      <c r="A4" s="707" t="s">
        <v>777</v>
      </c>
      <c r="B4" s="708">
        <v>1</v>
      </c>
      <c r="C4" s="709">
        <v>245184.33532289</v>
      </c>
      <c r="D4" s="710">
        <v>292924.90176319005</v>
      </c>
      <c r="E4" s="711">
        <v>148489.22590652003</v>
      </c>
      <c r="F4" s="710">
        <v>96029.56377939999</v>
      </c>
      <c r="G4" s="712">
        <f aca="true" t="shared" si="0" ref="G4:G13">SUM(C4:F4)</f>
        <v>782628.026772</v>
      </c>
    </row>
    <row r="5" spans="1:7" ht="11.25">
      <c r="A5" s="713" t="s">
        <v>778</v>
      </c>
      <c r="B5" s="714">
        <v>2</v>
      </c>
      <c r="C5" s="715">
        <v>12348.799230999999</v>
      </c>
      <c r="D5" s="716">
        <v>19368.693621000002</v>
      </c>
      <c r="E5" s="717">
        <v>22801.920357</v>
      </c>
      <c r="F5" s="716">
        <v>34170.071038999995</v>
      </c>
      <c r="G5" s="712">
        <f t="shared" si="0"/>
        <v>88689.484248</v>
      </c>
    </row>
    <row r="6" spans="1:7" ht="12" thickBot="1">
      <c r="A6" s="718" t="s">
        <v>779</v>
      </c>
      <c r="B6" s="714">
        <v>3</v>
      </c>
      <c r="C6" s="693">
        <v>33720.219941</v>
      </c>
      <c r="D6" s="694">
        <v>56462.04081000001</v>
      </c>
      <c r="E6" s="695">
        <v>63292.60494599999</v>
      </c>
      <c r="F6" s="694">
        <v>78510.21574199997</v>
      </c>
      <c r="G6" s="712">
        <f t="shared" si="0"/>
        <v>231985.08143899997</v>
      </c>
    </row>
    <row r="7" spans="1:7" ht="11.25">
      <c r="A7" s="713" t="s">
        <v>780</v>
      </c>
      <c r="B7" s="714">
        <v>4</v>
      </c>
      <c r="C7" s="693">
        <v>8672.306457</v>
      </c>
      <c r="D7" s="694">
        <v>11196.008052000003</v>
      </c>
      <c r="E7" s="695">
        <v>5896.5531139999985</v>
      </c>
      <c r="F7" s="694">
        <v>7789.750235</v>
      </c>
      <c r="G7" s="712">
        <f t="shared" si="0"/>
        <v>33554.617858000005</v>
      </c>
    </row>
    <row r="8" spans="1:7" ht="11.25">
      <c r="A8" s="713" t="s">
        <v>781</v>
      </c>
      <c r="B8" s="714">
        <v>5</v>
      </c>
      <c r="C8" s="693">
        <v>14663.879098</v>
      </c>
      <c r="D8" s="694">
        <v>22583.196658000008</v>
      </c>
      <c r="E8" s="695">
        <v>11561.548566999998</v>
      </c>
      <c r="F8" s="694">
        <v>21552.286011</v>
      </c>
      <c r="G8" s="712">
        <f t="shared" si="0"/>
        <v>70360.910334</v>
      </c>
    </row>
    <row r="9" spans="1:7" ht="11.25">
      <c r="A9" s="713" t="s">
        <v>782</v>
      </c>
      <c r="B9" s="714"/>
      <c r="C9" s="693">
        <v>18578.44586</v>
      </c>
      <c r="D9" s="694">
        <v>26324.622929</v>
      </c>
      <c r="E9" s="695">
        <v>6304.1166330000015</v>
      </c>
      <c r="F9" s="694">
        <v>2770.317357</v>
      </c>
      <c r="G9" s="712">
        <f t="shared" si="0"/>
        <v>53977.502778999995</v>
      </c>
    </row>
    <row r="10" spans="1:7" ht="11.25">
      <c r="A10" s="713" t="s">
        <v>783</v>
      </c>
      <c r="B10" s="714">
        <v>6</v>
      </c>
      <c r="C10" s="719">
        <v>17097.549210999998</v>
      </c>
      <c r="D10" s="720">
        <v>19599.784123999998</v>
      </c>
      <c r="E10" s="721">
        <v>10362.741726999999</v>
      </c>
      <c r="F10" s="720">
        <v>7796.213629</v>
      </c>
      <c r="G10" s="712">
        <f t="shared" si="0"/>
        <v>54856.288690999994</v>
      </c>
    </row>
    <row r="11" spans="1:7" ht="12" thickBot="1">
      <c r="A11" s="713" t="s">
        <v>784</v>
      </c>
      <c r="B11" s="714">
        <v>7</v>
      </c>
      <c r="C11" s="719">
        <v>29160.581244079996</v>
      </c>
      <c r="D11" s="720">
        <v>28718.608775120007</v>
      </c>
      <c r="E11" s="721">
        <v>25553.362659999995</v>
      </c>
      <c r="F11" s="720">
        <v>20232.933941409996</v>
      </c>
      <c r="G11" s="712">
        <f t="shared" si="0"/>
        <v>103665.48662061</v>
      </c>
    </row>
    <row r="12" spans="1:7" ht="11.25">
      <c r="A12" s="707" t="s">
        <v>785</v>
      </c>
      <c r="B12" s="714" t="s">
        <v>66</v>
      </c>
      <c r="C12" s="722">
        <v>20717.252999999993</v>
      </c>
      <c r="D12" s="723">
        <v>48978.844</v>
      </c>
      <c r="E12" s="724">
        <v>14798.429999999998</v>
      </c>
      <c r="F12" s="723">
        <v>6803.019</v>
      </c>
      <c r="G12" s="712">
        <f t="shared" si="0"/>
        <v>91297.54599999999</v>
      </c>
    </row>
    <row r="13" spans="1:7" ht="11.25">
      <c r="A13" s="713" t="s">
        <v>786</v>
      </c>
      <c r="B13" s="714" t="s">
        <v>153</v>
      </c>
      <c r="C13" s="719">
        <v>392155.6450000001</v>
      </c>
      <c r="D13" s="720">
        <v>171715.923</v>
      </c>
      <c r="E13" s="721">
        <v>336968.10199999996</v>
      </c>
      <c r="F13" s="720">
        <v>296450.92400000006</v>
      </c>
      <c r="G13" s="712">
        <f t="shared" si="0"/>
        <v>1197290.594</v>
      </c>
    </row>
    <row r="14" spans="1:7" ht="12" thickBot="1">
      <c r="A14" s="725" t="s">
        <v>787</v>
      </c>
      <c r="B14" s="726" t="s">
        <v>154</v>
      </c>
      <c r="C14" s="727">
        <f>C13-C12</f>
        <v>371438.3920000001</v>
      </c>
      <c r="D14" s="727">
        <f>D13-D12</f>
        <v>122737.07900000001</v>
      </c>
      <c r="E14" s="727">
        <f>E13-E12</f>
        <v>322169.67199999996</v>
      </c>
      <c r="F14" s="727">
        <f>F13-F12</f>
        <v>289647.905</v>
      </c>
      <c r="G14" s="727">
        <f>G13-G12</f>
        <v>1105993.048</v>
      </c>
    </row>
    <row r="15" spans="1:16" ht="12" customHeight="1">
      <c r="A15" s="707" t="s">
        <v>788</v>
      </c>
      <c r="B15" s="728" t="s">
        <v>662</v>
      </c>
      <c r="C15" s="709">
        <f>(C4+C5+C6+C7+C8+C9+C10+C11+C13)</f>
        <v>771581.7613649701</v>
      </c>
      <c r="D15" s="709">
        <f>(D4+D5+D6+D7+D8+D9+D10+D11+D13)</f>
        <v>648893.7797323101</v>
      </c>
      <c r="E15" s="709">
        <f>(E4+E5+E6+E7+E8+E9+E10+E11+E13)</f>
        <v>631230.1759105199</v>
      </c>
      <c r="F15" s="709">
        <f>(F4+F5+F6+F7+F8+F9+F10+F11+F13)</f>
        <v>565302.27573381</v>
      </c>
      <c r="G15" s="721">
        <f>(G4+G5+G6+G7+G8+G9+G10+G11+G13)</f>
        <v>2617007.99274161</v>
      </c>
      <c r="J15" s="729"/>
      <c r="K15" s="729"/>
      <c r="L15" s="729"/>
      <c r="M15" s="729"/>
      <c r="N15" s="729"/>
      <c r="O15" s="729"/>
      <c r="P15" s="729"/>
    </row>
    <row r="16" spans="1:16" ht="12.75" customHeight="1">
      <c r="A16" s="713" t="s">
        <v>789</v>
      </c>
      <c r="B16" s="714">
        <v>8</v>
      </c>
      <c r="C16" s="719">
        <v>14882.627314930081</v>
      </c>
      <c r="D16" s="720">
        <v>11519.68488462007</v>
      </c>
      <c r="E16" s="721">
        <v>11776.74095660007</v>
      </c>
      <c r="F16" s="720">
        <v>12079.803404929877</v>
      </c>
      <c r="G16" s="712">
        <f>SUM(C16:F16)</f>
        <v>50258.8565610801</v>
      </c>
      <c r="J16" s="729"/>
      <c r="K16" s="729"/>
      <c r="L16" s="729"/>
      <c r="M16" s="729"/>
      <c r="N16" s="729"/>
      <c r="O16" s="729"/>
      <c r="P16" s="729"/>
    </row>
    <row r="17" spans="1:7" ht="11.25">
      <c r="A17" s="713" t="s">
        <v>790</v>
      </c>
      <c r="B17" s="714" t="s">
        <v>155</v>
      </c>
      <c r="C17" s="730">
        <f>+C16/C15*100</f>
        <v>1.9288464372980905</v>
      </c>
      <c r="D17" s="731">
        <f>+D16/D15*100</f>
        <v>1.7752805227031636</v>
      </c>
      <c r="E17" s="732">
        <f>+E16/E15*100</f>
        <v>1.865680920531512</v>
      </c>
      <c r="F17" s="733">
        <f>+F16/F15*100</f>
        <v>2.136875070819284</v>
      </c>
      <c r="G17" s="732">
        <f>+G16/G15*100</f>
        <v>1.9204701208584505</v>
      </c>
    </row>
    <row r="18" spans="1:7" ht="12" thickBot="1">
      <c r="A18" s="725" t="s">
        <v>791</v>
      </c>
      <c r="B18" s="734" t="s">
        <v>156</v>
      </c>
      <c r="C18" s="735">
        <f>C15-C16</f>
        <v>756699.13405004</v>
      </c>
      <c r="D18" s="736">
        <f>D15-D16</f>
        <v>637374.0948476901</v>
      </c>
      <c r="E18" s="737">
        <f>E15-E16</f>
        <v>619453.4349539198</v>
      </c>
      <c r="F18" s="738">
        <f>F15-F16</f>
        <v>553222.4723288801</v>
      </c>
      <c r="G18" s="721">
        <f>G15-G16</f>
        <v>2566749.13618053</v>
      </c>
    </row>
    <row r="19" spans="1:7" ht="11.25">
      <c r="A19" s="739" t="s">
        <v>792</v>
      </c>
      <c r="B19" s="708" t="s">
        <v>157</v>
      </c>
      <c r="C19" s="709">
        <f>+C12</f>
        <v>20717.252999999993</v>
      </c>
      <c r="D19" s="740">
        <f>+D12</f>
        <v>48978.844</v>
      </c>
      <c r="E19" s="711">
        <f>+E12</f>
        <v>14798.429999999998</v>
      </c>
      <c r="F19" s="710">
        <f>+F12</f>
        <v>6803.019</v>
      </c>
      <c r="G19" s="721">
        <f>+G12</f>
        <v>91297.54599999999</v>
      </c>
    </row>
    <row r="20" spans="1:7" ht="11.25">
      <c r="A20" s="741" t="s">
        <v>793</v>
      </c>
      <c r="B20" s="714"/>
      <c r="C20" s="719">
        <f>SUM(C21:C37)</f>
        <v>37932.23752797</v>
      </c>
      <c r="D20" s="720">
        <f>SUM(D21:D37)</f>
        <v>46989.047342999984</v>
      </c>
      <c r="E20" s="721">
        <f>SUM(E21:E37)</f>
        <v>91997.44235900001</v>
      </c>
      <c r="F20" s="742">
        <f>SUM(F21:F37)</f>
        <v>95783.59057270997</v>
      </c>
      <c r="G20" s="721">
        <f>SUM(G21:G37)</f>
        <v>272702.31780268</v>
      </c>
    </row>
    <row r="21" spans="1:7" ht="11.25">
      <c r="A21" s="743" t="s">
        <v>223</v>
      </c>
      <c r="B21" s="714"/>
      <c r="C21" s="693">
        <v>1139.7675</v>
      </c>
      <c r="D21" s="694">
        <v>1211.6054919999997</v>
      </c>
      <c r="E21" s="695">
        <v>32606.595606999996</v>
      </c>
      <c r="F21" s="694">
        <v>33380.200782</v>
      </c>
      <c r="G21" s="712">
        <f aca="true" t="shared" si="1" ref="G21:G37">SUM(C21:F21)</f>
        <v>68338.16938099999</v>
      </c>
    </row>
    <row r="22" spans="1:7" ht="11.25">
      <c r="A22" s="743" t="s">
        <v>224</v>
      </c>
      <c r="B22" s="714"/>
      <c r="C22" s="693">
        <v>36.11835699999999</v>
      </c>
      <c r="D22" s="694">
        <v>39.40153299999999</v>
      </c>
      <c r="E22" s="695">
        <v>670.772762</v>
      </c>
      <c r="F22" s="694">
        <v>247.82950400000007</v>
      </c>
      <c r="G22" s="712">
        <f t="shared" si="1"/>
        <v>994.1221559999999</v>
      </c>
    </row>
    <row r="23" spans="1:7" ht="11.25">
      <c r="A23" s="743" t="s">
        <v>225</v>
      </c>
      <c r="B23" s="714"/>
      <c r="C23" s="693">
        <v>2611.209117</v>
      </c>
      <c r="D23" s="694">
        <v>8579.645956</v>
      </c>
      <c r="E23" s="695">
        <v>9664.661192</v>
      </c>
      <c r="F23" s="694">
        <v>9279.617537999999</v>
      </c>
      <c r="G23" s="712">
        <f t="shared" si="1"/>
        <v>30135.133802999997</v>
      </c>
    </row>
    <row r="24" spans="1:7" ht="11.25">
      <c r="A24" s="743" t="s">
        <v>794</v>
      </c>
      <c r="B24" s="714"/>
      <c r="C24" s="693">
        <v>8347.008645000002</v>
      </c>
      <c r="D24" s="694">
        <v>1444.9715869999998</v>
      </c>
      <c r="E24" s="695">
        <v>7822.583259</v>
      </c>
      <c r="F24" s="694">
        <v>11882.726837999999</v>
      </c>
      <c r="G24" s="712">
        <f t="shared" si="1"/>
        <v>29497.290329</v>
      </c>
    </row>
    <row r="25" spans="1:7" ht="11.25">
      <c r="A25" s="743" t="s">
        <v>158</v>
      </c>
      <c r="B25" s="714"/>
      <c r="C25" s="693">
        <v>409.98446900000005</v>
      </c>
      <c r="D25" s="694">
        <v>845.3981219999998</v>
      </c>
      <c r="E25" s="695">
        <v>1310.9680560000002</v>
      </c>
      <c r="F25" s="694">
        <v>892.6278829999999</v>
      </c>
      <c r="G25" s="712">
        <f t="shared" si="1"/>
        <v>3458.9785300000003</v>
      </c>
    </row>
    <row r="26" spans="1:7" ht="11.25">
      <c r="A26" s="743" t="s">
        <v>659</v>
      </c>
      <c r="B26" s="714"/>
      <c r="C26" s="693">
        <v>7915.524482999999</v>
      </c>
      <c r="D26" s="694">
        <v>7921.476232000001</v>
      </c>
      <c r="E26" s="695">
        <v>8545.348668000002</v>
      </c>
      <c r="F26" s="694">
        <v>8440.032017000001</v>
      </c>
      <c r="G26" s="712">
        <f t="shared" si="1"/>
        <v>32822.3814</v>
      </c>
    </row>
    <row r="27" spans="1:7" ht="11.25">
      <c r="A27" s="743" t="s">
        <v>660</v>
      </c>
      <c r="B27" s="714"/>
      <c r="C27" s="693">
        <v>0</v>
      </c>
      <c r="D27" s="694">
        <v>0</v>
      </c>
      <c r="E27" s="695">
        <v>0</v>
      </c>
      <c r="F27" s="695">
        <v>0</v>
      </c>
      <c r="G27" s="712">
        <f t="shared" si="1"/>
        <v>0</v>
      </c>
    </row>
    <row r="28" spans="1:7" ht="11.25">
      <c r="A28" s="743" t="s">
        <v>730</v>
      </c>
      <c r="B28" s="714"/>
      <c r="C28" s="693">
        <v>3860.869966999999</v>
      </c>
      <c r="D28" s="694">
        <v>5750.636723</v>
      </c>
      <c r="E28" s="695">
        <v>7009.797580000002</v>
      </c>
      <c r="F28" s="694">
        <v>6884.663093</v>
      </c>
      <c r="G28" s="712">
        <f t="shared" si="1"/>
        <v>23505.967363</v>
      </c>
    </row>
    <row r="29" spans="1:7" ht="11.25">
      <c r="A29" s="743" t="s">
        <v>731</v>
      </c>
      <c r="B29" s="714"/>
      <c r="C29" s="693">
        <v>3073.3104169999997</v>
      </c>
      <c r="D29" s="694">
        <v>6347.241731999998</v>
      </c>
      <c r="E29" s="695">
        <v>7268.0919410000015</v>
      </c>
      <c r="F29" s="694">
        <v>6914.765445000001</v>
      </c>
      <c r="G29" s="712">
        <f t="shared" si="1"/>
        <v>23603.409535</v>
      </c>
    </row>
    <row r="30" spans="1:7" ht="11.25">
      <c r="A30" s="743" t="s">
        <v>272</v>
      </c>
      <c r="B30" s="714"/>
      <c r="C30" s="693">
        <v>886.600501</v>
      </c>
      <c r="D30" s="694">
        <v>729.3894920000002</v>
      </c>
      <c r="E30" s="695">
        <v>540.5360639999999</v>
      </c>
      <c r="F30" s="694">
        <v>425.75630599999994</v>
      </c>
      <c r="G30" s="712">
        <f t="shared" si="1"/>
        <v>2582.282363</v>
      </c>
    </row>
    <row r="31" spans="1:7" ht="11.25">
      <c r="A31" s="743" t="s">
        <v>226</v>
      </c>
      <c r="B31" s="714"/>
      <c r="C31" s="693">
        <v>25.526889999999995</v>
      </c>
      <c r="D31" s="694">
        <v>7.182365</v>
      </c>
      <c r="E31" s="695">
        <v>24.468463</v>
      </c>
      <c r="F31" s="694">
        <v>16.431337</v>
      </c>
      <c r="G31" s="712">
        <f t="shared" si="1"/>
        <v>73.60905499999998</v>
      </c>
    </row>
    <row r="32" spans="1:7" ht="11.25">
      <c r="A32" s="743" t="s">
        <v>227</v>
      </c>
      <c r="B32" s="714"/>
      <c r="C32" s="693">
        <v>0.06448799999999999</v>
      </c>
      <c r="D32" s="744">
        <v>0.14334599999999997</v>
      </c>
      <c r="E32" s="695">
        <v>0.029316999999999996</v>
      </c>
      <c r="F32" s="694">
        <v>0.41291699999999987</v>
      </c>
      <c r="G32" s="712">
        <f t="shared" si="1"/>
        <v>0.6500679999999999</v>
      </c>
    </row>
    <row r="33" spans="1:7" ht="11.25">
      <c r="A33" s="743" t="s">
        <v>273</v>
      </c>
      <c r="B33" s="714"/>
      <c r="C33" s="693">
        <v>19.768051000000003</v>
      </c>
      <c r="D33" s="694">
        <v>10.420171000000002</v>
      </c>
      <c r="E33" s="695">
        <v>16.851924000000004</v>
      </c>
      <c r="F33" s="694">
        <v>11.406128999999998</v>
      </c>
      <c r="G33" s="712">
        <f t="shared" si="1"/>
        <v>58.44627500000001</v>
      </c>
    </row>
    <row r="34" spans="1:7" ht="11.25">
      <c r="A34" s="743" t="s">
        <v>661</v>
      </c>
      <c r="B34" s="714"/>
      <c r="C34" s="693">
        <v>36.633976000000004</v>
      </c>
      <c r="D34" s="694">
        <v>20.266930000000002</v>
      </c>
      <c r="E34" s="695">
        <v>33.698568</v>
      </c>
      <c r="F34" s="694">
        <v>31.054316000000007</v>
      </c>
      <c r="G34" s="712">
        <f t="shared" si="1"/>
        <v>121.65379000000001</v>
      </c>
    </row>
    <row r="35" spans="1:7" ht="11.25">
      <c r="A35" s="743" t="s">
        <v>795</v>
      </c>
      <c r="B35" s="714"/>
      <c r="C35" s="693">
        <v>0.9203999700000001</v>
      </c>
      <c r="D35" s="694"/>
      <c r="E35" s="695">
        <v>17.89065</v>
      </c>
      <c r="F35" s="694">
        <v>6.692809710000001</v>
      </c>
      <c r="G35" s="712">
        <f t="shared" si="1"/>
        <v>25.503859679999998</v>
      </c>
    </row>
    <row r="36" spans="1:7" ht="11.25">
      <c r="A36" s="743" t="s">
        <v>228</v>
      </c>
      <c r="B36" s="714"/>
      <c r="C36" s="693">
        <v>2953.0985210000003</v>
      </c>
      <c r="D36" s="694">
        <v>4485.496528999999</v>
      </c>
      <c r="E36" s="695">
        <v>5134.430257</v>
      </c>
      <c r="F36" s="694">
        <v>4868.811035999999</v>
      </c>
      <c r="G36" s="712">
        <f t="shared" si="1"/>
        <v>17441.836343</v>
      </c>
    </row>
    <row r="37" spans="1:7" ht="11.25">
      <c r="A37" s="743" t="s">
        <v>229</v>
      </c>
      <c r="B37" s="706"/>
      <c r="C37" s="693">
        <v>6615.831745999999</v>
      </c>
      <c r="D37" s="694">
        <v>9595.771132999998</v>
      </c>
      <c r="E37" s="695">
        <v>11330.718051</v>
      </c>
      <c r="F37" s="694">
        <v>12500.562622000001</v>
      </c>
      <c r="G37" s="712">
        <f t="shared" si="1"/>
        <v>40042.883552</v>
      </c>
    </row>
    <row r="38" spans="1:7" ht="12" thickBot="1">
      <c r="A38" s="745" t="s">
        <v>796</v>
      </c>
      <c r="B38" s="746"/>
      <c r="C38" s="747">
        <f>SUM(C39:C41)</f>
        <v>698049.64352207</v>
      </c>
      <c r="D38" s="748">
        <f>SUM(D39:D41)</f>
        <v>541406.2035046901</v>
      </c>
      <c r="E38" s="749">
        <f>SUM(E39:E41)</f>
        <v>512657.56259492005</v>
      </c>
      <c r="F38" s="750">
        <f>SUM(F39:F41)</f>
        <v>450635.86275617016</v>
      </c>
      <c r="G38" s="751">
        <f>SUM(G39:G41)</f>
        <v>2202749.27237785</v>
      </c>
    </row>
    <row r="39" spans="1:7" ht="11.25">
      <c r="A39" s="752" t="s">
        <v>797</v>
      </c>
      <c r="B39" s="753"/>
      <c r="C39" s="754">
        <v>577487.79952</v>
      </c>
      <c r="D39" s="755">
        <v>447535.5242140001</v>
      </c>
      <c r="E39" s="756">
        <v>428705.31702200003</v>
      </c>
      <c r="F39" s="755">
        <v>380645.86835600017</v>
      </c>
      <c r="G39" s="712">
        <f>SUM(C39:F39)</f>
        <v>1834374.5091120002</v>
      </c>
    </row>
    <row r="40" spans="1:7" ht="11.25">
      <c r="A40" s="757" t="s">
        <v>798</v>
      </c>
      <c r="B40" s="758"/>
      <c r="C40" s="759">
        <v>63082.520289069995</v>
      </c>
      <c r="D40" s="760">
        <v>49956.69621969</v>
      </c>
      <c r="E40" s="761">
        <v>47876.54947192</v>
      </c>
      <c r="F40" s="760">
        <v>41474.62563817001</v>
      </c>
      <c r="G40" s="712">
        <f>SUM(C40:F40)</f>
        <v>202390.39161885</v>
      </c>
    </row>
    <row r="41" spans="1:7" ht="12" thickBot="1">
      <c r="A41" s="762" t="s">
        <v>799</v>
      </c>
      <c r="B41" s="763"/>
      <c r="C41" s="764">
        <v>57479.32371299999</v>
      </c>
      <c r="D41" s="765">
        <v>43913.983070999995</v>
      </c>
      <c r="E41" s="766">
        <v>36075.69610100001</v>
      </c>
      <c r="F41" s="765">
        <v>28515.368761999995</v>
      </c>
      <c r="G41" s="767">
        <f>SUM(C41:F41)</f>
        <v>165984.371647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showGridLines="0" view="pageBreakPreview" zoomScale="60" zoomScalePageLayoutView="0" workbookViewId="0" topLeftCell="A11">
      <selection activeCell="U76" sqref="U76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1.140625" style="0" customWidth="1"/>
    <col min="12" max="12" width="3.00390625" style="0" customWidth="1"/>
    <col min="13" max="13" width="9.7109375" style="0" customWidth="1"/>
    <col min="14" max="14" width="8.00390625" style="0" customWidth="1"/>
    <col min="15" max="15" width="6.140625" style="0" customWidth="1"/>
    <col min="16" max="16" width="5.57421875" style="0" customWidth="1"/>
    <col min="17" max="17" width="5.7109375" style="0" customWidth="1"/>
    <col min="18" max="18" width="7.28125" style="0" customWidth="1"/>
    <col min="19" max="19" width="4.8515625" style="0" customWidth="1"/>
    <col min="20" max="20" width="7.57421875" style="0" bestFit="1" customWidth="1"/>
    <col min="21" max="21" width="2.8515625" style="0" customWidth="1"/>
    <col min="22" max="22" width="9.421875" style="0" customWidth="1"/>
    <col min="23" max="23" width="9.57421875" style="0" customWidth="1"/>
    <col min="26" max="26" width="11.57421875" style="0" bestFit="1" customWidth="1"/>
  </cols>
  <sheetData>
    <row r="1" ht="15.75" thickBot="1"/>
    <row r="2" spans="1:23" ht="18.75" customHeight="1" thickBot="1">
      <c r="A2" s="1204" t="s">
        <v>862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6"/>
    </row>
    <row r="3" ht="15.75" thickBot="1"/>
    <row r="4" spans="2:25" ht="52.5" customHeight="1" thickBot="1">
      <c r="B4" s="1226" t="s">
        <v>677</v>
      </c>
      <c r="C4" s="1228"/>
      <c r="E4" s="1226" t="s">
        <v>670</v>
      </c>
      <c r="F4" s="1227"/>
      <c r="G4" s="1228"/>
      <c r="I4" s="1226" t="s">
        <v>671</v>
      </c>
      <c r="J4" s="1227"/>
      <c r="K4" s="1228"/>
      <c r="M4" s="1218" t="s">
        <v>672</v>
      </c>
      <c r="N4" s="1229"/>
      <c r="O4" s="1229"/>
      <c r="P4" s="1229"/>
      <c r="Q4" s="1229"/>
      <c r="R4" s="1229"/>
      <c r="S4" s="1229"/>
      <c r="T4" s="1219"/>
      <c r="V4" s="1226" t="s">
        <v>678</v>
      </c>
      <c r="W4" s="1228"/>
      <c r="Y4" s="655"/>
    </row>
    <row r="5" spans="2:25" ht="15.75" thickBot="1">
      <c r="B5" s="1198">
        <v>782628</v>
      </c>
      <c r="C5" s="1200"/>
      <c r="D5" s="191"/>
      <c r="E5" s="1198">
        <v>231702</v>
      </c>
      <c r="F5" s="1199"/>
      <c r="G5" s="1200"/>
      <c r="H5" s="191"/>
      <c r="I5" s="1198">
        <v>54856.288690999994</v>
      </c>
      <c r="J5" s="1199"/>
      <c r="K5" s="1200"/>
      <c r="M5" s="1216" t="s">
        <v>673</v>
      </c>
      <c r="N5" s="1217"/>
      <c r="O5" s="1220" t="s">
        <v>674</v>
      </c>
      <c r="P5" s="1221"/>
      <c r="Q5" s="1222" t="s">
        <v>675</v>
      </c>
      <c r="R5" s="1223"/>
      <c r="S5" s="1220" t="s">
        <v>676</v>
      </c>
      <c r="T5" s="1221"/>
      <c r="V5" s="1198">
        <v>1197290.594</v>
      </c>
      <c r="W5" s="1200"/>
      <c r="Y5" s="656"/>
    </row>
    <row r="6" spans="2:25" ht="15.75" thickBot="1">
      <c r="B6" s="1201"/>
      <c r="C6" s="1203"/>
      <c r="D6" s="191"/>
      <c r="E6" s="1201"/>
      <c r="F6" s="1202"/>
      <c r="G6" s="1203"/>
      <c r="H6" s="190"/>
      <c r="I6" s="1201"/>
      <c r="J6" s="1202"/>
      <c r="K6" s="1203"/>
      <c r="L6" s="188"/>
      <c r="M6" s="1196">
        <v>103665.48662061</v>
      </c>
      <c r="N6" s="1197"/>
      <c r="O6" s="1196">
        <v>70360.910334</v>
      </c>
      <c r="P6" s="1197"/>
      <c r="Q6" s="1224">
        <v>53977.502778999995</v>
      </c>
      <c r="R6" s="1225"/>
      <c r="S6" s="1196">
        <v>33554.617858000005</v>
      </c>
      <c r="T6" s="1197"/>
      <c r="V6" s="1201"/>
      <c r="W6" s="1203"/>
      <c r="Y6" s="657">
        <v>283</v>
      </c>
    </row>
    <row r="7" spans="1:23" ht="15">
      <c r="A7" s="188"/>
      <c r="B7" s="188"/>
      <c r="C7" s="195"/>
      <c r="D7" s="188"/>
      <c r="E7" s="188"/>
      <c r="F7" s="195"/>
      <c r="G7" s="189"/>
      <c r="H7" s="188"/>
      <c r="I7" s="188"/>
      <c r="J7" s="195"/>
      <c r="K7" s="188"/>
      <c r="L7" s="188"/>
      <c r="M7" s="188"/>
      <c r="N7" s="195"/>
      <c r="O7" s="188"/>
      <c r="P7" s="195"/>
      <c r="Q7" s="188"/>
      <c r="R7" s="195"/>
      <c r="S7" s="188"/>
      <c r="T7" s="195"/>
      <c r="U7" s="188"/>
      <c r="V7" s="188"/>
      <c r="W7" s="196"/>
    </row>
    <row r="8" spans="3:23" ht="15.75" thickBot="1">
      <c r="C8" s="193"/>
      <c r="D8" s="193"/>
      <c r="E8" s="193"/>
      <c r="F8" s="193"/>
      <c r="G8" s="200"/>
      <c r="H8" s="193"/>
      <c r="I8" s="193"/>
      <c r="J8" s="193"/>
      <c r="K8" s="198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88"/>
    </row>
    <row r="9" spans="4:23" ht="11.25" customHeight="1">
      <c r="D9" s="188"/>
      <c r="E9" s="1207">
        <f>B5+E5+I5+M6+O6+Q6+S6+V5+B31+Y6</f>
        <v>2617007.8845306104</v>
      </c>
      <c r="F9" s="1208"/>
      <c r="G9" s="1208"/>
      <c r="H9" s="1208"/>
      <c r="I9" s="1208"/>
      <c r="J9" s="1208"/>
      <c r="K9" s="1209"/>
      <c r="L9" s="192"/>
      <c r="M9" s="1188" t="s">
        <v>682</v>
      </c>
      <c r="N9" s="1188"/>
      <c r="O9" s="1188"/>
      <c r="P9" s="1188"/>
      <c r="Q9" s="1188"/>
      <c r="R9" s="1188"/>
      <c r="S9" s="1188"/>
      <c r="T9" s="1188"/>
      <c r="U9" s="1188"/>
      <c r="V9" s="1188"/>
      <c r="W9" s="1188"/>
    </row>
    <row r="10" spans="1:23" ht="11.25" customHeight="1" thickBot="1">
      <c r="A10" s="188"/>
      <c r="B10" s="188"/>
      <c r="C10" s="188"/>
      <c r="D10" s="188"/>
      <c r="E10" s="1210"/>
      <c r="F10" s="1211"/>
      <c r="G10" s="1211"/>
      <c r="H10" s="1211"/>
      <c r="I10" s="1211"/>
      <c r="J10" s="1211"/>
      <c r="K10" s="1212"/>
      <c r="L10" s="199"/>
      <c r="M10" s="1188"/>
      <c r="N10" s="1188"/>
      <c r="O10" s="1188"/>
      <c r="P10" s="1188"/>
      <c r="Q10" s="1188"/>
      <c r="R10" s="1188"/>
      <c r="S10" s="1188"/>
      <c r="T10" s="1188"/>
      <c r="U10" s="1188"/>
      <c r="V10" s="1188"/>
      <c r="W10" s="1188"/>
    </row>
    <row r="11" spans="1:15" ht="15">
      <c r="A11" s="188"/>
      <c r="B11" s="188"/>
      <c r="C11" s="188"/>
      <c r="D11" s="188"/>
      <c r="E11" s="197"/>
      <c r="F11" s="188"/>
      <c r="G11" s="189"/>
      <c r="H11" s="189"/>
      <c r="I11" s="189"/>
      <c r="J11" s="189"/>
      <c r="K11" s="204"/>
      <c r="L11" s="189"/>
      <c r="M11" s="188"/>
      <c r="N11" s="188"/>
      <c r="O11" s="188"/>
    </row>
    <row r="12" spans="1:15" ht="15">
      <c r="A12" s="188"/>
      <c r="B12" s="188"/>
      <c r="D12" s="188"/>
      <c r="E12" s="197"/>
      <c r="G12" s="187"/>
      <c r="H12" s="188"/>
      <c r="I12" s="188"/>
      <c r="J12" s="188"/>
      <c r="K12" s="197"/>
      <c r="L12" s="188"/>
      <c r="M12" s="188"/>
      <c r="N12" s="188"/>
      <c r="O12" s="188"/>
    </row>
    <row r="13" spans="1:15" ht="15">
      <c r="A13" s="188"/>
      <c r="B13" s="188"/>
      <c r="D13" s="188"/>
      <c r="E13" s="197"/>
      <c r="G13" s="189"/>
      <c r="H13" s="188"/>
      <c r="I13" s="188"/>
      <c r="J13" s="188"/>
      <c r="K13" s="197"/>
      <c r="L13" s="188"/>
      <c r="M13" s="188"/>
      <c r="N13" s="188"/>
      <c r="O13" s="188"/>
    </row>
    <row r="14" spans="1:15" ht="15">
      <c r="A14" s="188"/>
      <c r="B14" s="188"/>
      <c r="D14" s="188"/>
      <c r="E14" s="197"/>
      <c r="J14" s="188"/>
      <c r="K14" s="197"/>
      <c r="M14" s="188"/>
      <c r="N14" s="188"/>
      <c r="O14" s="188"/>
    </row>
    <row r="15" spans="1:15" ht="15">
      <c r="A15" s="188"/>
      <c r="B15" s="188"/>
      <c r="D15" s="188"/>
      <c r="E15" s="197"/>
      <c r="J15" s="188"/>
      <c r="K15" s="197"/>
      <c r="M15" s="188"/>
      <c r="N15" s="188"/>
      <c r="O15" s="188"/>
    </row>
    <row r="16" spans="1:15" ht="15">
      <c r="A16" s="188"/>
      <c r="B16" s="188"/>
      <c r="D16" s="188"/>
      <c r="E16" s="197"/>
      <c r="J16" s="188"/>
      <c r="K16" s="197"/>
      <c r="M16" s="188"/>
      <c r="N16" s="188"/>
      <c r="O16" s="188"/>
    </row>
    <row r="17" spans="1:15" ht="15">
      <c r="A17" s="188"/>
      <c r="B17" s="188"/>
      <c r="D17" s="188"/>
      <c r="E17" s="197"/>
      <c r="J17" s="188"/>
      <c r="K17" s="197"/>
      <c r="M17" s="188"/>
      <c r="N17" s="188"/>
      <c r="O17" s="188"/>
    </row>
    <row r="18" spans="1:15" ht="15">
      <c r="A18" s="188"/>
      <c r="B18" s="188"/>
      <c r="D18" s="188"/>
      <c r="E18" s="197"/>
      <c r="J18" s="188"/>
      <c r="K18" s="197"/>
      <c r="M18" s="188"/>
      <c r="N18" s="188"/>
      <c r="O18" s="188"/>
    </row>
    <row r="19" spans="1:15" ht="15">
      <c r="A19" s="188"/>
      <c r="B19" s="188"/>
      <c r="D19" s="188"/>
      <c r="E19" s="197"/>
      <c r="J19" s="188"/>
      <c r="K19" s="197"/>
      <c r="M19" s="188"/>
      <c r="N19" s="188"/>
      <c r="O19" s="188"/>
    </row>
    <row r="20" spans="1:15" ht="15">
      <c r="A20" s="188"/>
      <c r="B20" s="188"/>
      <c r="D20" s="188"/>
      <c r="E20" s="197"/>
      <c r="J20" s="188"/>
      <c r="K20" s="197"/>
      <c r="M20" s="188"/>
      <c r="N20" s="188"/>
      <c r="O20" s="188"/>
    </row>
    <row r="21" spans="1:15" ht="15">
      <c r="A21" s="188"/>
      <c r="B21" s="188"/>
      <c r="D21" s="188"/>
      <c r="E21" s="197"/>
      <c r="J21" s="188"/>
      <c r="K21" s="197"/>
      <c r="M21" s="188"/>
      <c r="N21" s="188"/>
      <c r="O21" s="188"/>
    </row>
    <row r="22" spans="1:15" ht="15">
      <c r="A22" s="188"/>
      <c r="B22" s="188"/>
      <c r="D22" s="188"/>
      <c r="E22" s="197"/>
      <c r="J22" s="188"/>
      <c r="K22" s="197"/>
      <c r="M22" s="188"/>
      <c r="N22" s="188"/>
      <c r="O22" s="188"/>
    </row>
    <row r="23" spans="1:15" ht="15">
      <c r="A23" s="188"/>
      <c r="B23" s="188"/>
      <c r="D23" s="188"/>
      <c r="E23" s="197"/>
      <c r="J23" s="188"/>
      <c r="K23" s="197"/>
      <c r="M23" s="188"/>
      <c r="N23" s="188"/>
      <c r="O23" s="188"/>
    </row>
    <row r="24" spans="1:15" ht="15">
      <c r="A24" s="188"/>
      <c r="B24" s="188"/>
      <c r="D24" s="188"/>
      <c r="E24" s="197"/>
      <c r="J24" s="188"/>
      <c r="K24" s="197"/>
      <c r="M24" s="188"/>
      <c r="N24" s="188"/>
      <c r="O24" s="188"/>
    </row>
    <row r="25" spans="1:15" ht="15">
      <c r="A25" s="188"/>
      <c r="B25" s="188"/>
      <c r="D25" s="188"/>
      <c r="E25" s="197"/>
      <c r="J25" s="188"/>
      <c r="K25" s="197"/>
      <c r="M25" s="188"/>
      <c r="N25" s="188"/>
      <c r="O25" s="188"/>
    </row>
    <row r="26" spans="1:15" ht="15">
      <c r="A26" s="188"/>
      <c r="B26" s="188"/>
      <c r="D26" s="188"/>
      <c r="E26" s="197"/>
      <c r="J26" s="188"/>
      <c r="K26" s="197"/>
      <c r="M26" s="188"/>
      <c r="N26" s="188"/>
      <c r="O26" s="188"/>
    </row>
    <row r="27" spans="1:15" ht="15">
      <c r="A27" s="188"/>
      <c r="B27" s="188"/>
      <c r="D27" s="188"/>
      <c r="E27" s="197"/>
      <c r="J27" s="188"/>
      <c r="K27" s="197"/>
      <c r="M27" s="188"/>
      <c r="N27" s="188"/>
      <c r="O27" s="188"/>
    </row>
    <row r="28" spans="1:15" ht="15">
      <c r="A28" s="188"/>
      <c r="B28" s="188"/>
      <c r="C28" s="188"/>
      <c r="D28" s="188"/>
      <c r="E28" s="197"/>
      <c r="F28" s="188"/>
      <c r="G28" s="188"/>
      <c r="H28" s="188"/>
      <c r="I28" s="188"/>
      <c r="J28" s="188"/>
      <c r="K28" s="197"/>
      <c r="M28" s="188"/>
      <c r="N28" s="188"/>
      <c r="O28" s="188"/>
    </row>
    <row r="29" spans="1:25" ht="15">
      <c r="A29" s="188"/>
      <c r="B29" s="188"/>
      <c r="C29" s="188"/>
      <c r="D29" s="188"/>
      <c r="E29" s="197"/>
      <c r="F29" s="188"/>
      <c r="G29" s="188"/>
      <c r="H29" s="188"/>
      <c r="I29" s="188"/>
      <c r="J29" s="188"/>
      <c r="K29" s="19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Y29" s="664"/>
    </row>
    <row r="30" spans="1:25" ht="15.75" thickBot="1">
      <c r="A30" s="188"/>
      <c r="B30" s="188"/>
      <c r="D30" s="188"/>
      <c r="E30" s="202"/>
      <c r="J30" s="188"/>
      <c r="K30" s="194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W30" s="188"/>
      <c r="Y30" s="664"/>
    </row>
    <row r="31" spans="1:25" ht="15.75" thickBot="1">
      <c r="A31" s="188"/>
      <c r="B31" s="1245">
        <v>88689.484248</v>
      </c>
      <c r="C31" s="1246"/>
      <c r="D31" s="1246"/>
      <c r="E31" s="1247"/>
      <c r="J31" s="198"/>
      <c r="K31" s="193"/>
      <c r="L31" s="193"/>
      <c r="M31" s="193"/>
      <c r="N31" s="201"/>
      <c r="O31" s="193"/>
      <c r="P31" s="193"/>
      <c r="Q31" s="193"/>
      <c r="R31" s="193"/>
      <c r="S31" s="201"/>
      <c r="T31" s="193"/>
      <c r="U31" s="193"/>
      <c r="V31" s="193"/>
      <c r="W31" s="202"/>
      <c r="Y31" s="664"/>
    </row>
    <row r="32" spans="1:25" ht="51.75" customHeight="1" thickBot="1">
      <c r="A32" s="188"/>
      <c r="B32" s="1234" t="s">
        <v>186</v>
      </c>
      <c r="C32" s="1235"/>
      <c r="D32" s="1234" t="s">
        <v>946</v>
      </c>
      <c r="E32" s="1235"/>
      <c r="F32" s="1235"/>
      <c r="G32" s="1236"/>
      <c r="J32" s="197"/>
      <c r="K32" s="187"/>
      <c r="M32" s="1218" t="s">
        <v>679</v>
      </c>
      <c r="N32" s="1219"/>
      <c r="O32" s="187"/>
      <c r="R32" s="1218" t="s">
        <v>892</v>
      </c>
      <c r="S32" s="1229"/>
      <c r="T32" s="1219"/>
      <c r="V32" s="1218" t="s">
        <v>681</v>
      </c>
      <c r="W32" s="1219"/>
      <c r="Y32" s="665"/>
    </row>
    <row r="33" spans="1:27" ht="15.75" thickBot="1">
      <c r="A33" s="188"/>
      <c r="B33" s="1240">
        <v>10922.330000000002</v>
      </c>
      <c r="C33" s="1241"/>
      <c r="D33" s="1237">
        <v>257639</v>
      </c>
      <c r="E33" s="1238"/>
      <c r="F33" s="1238"/>
      <c r="G33" s="1239"/>
      <c r="J33" s="197"/>
      <c r="K33" s="189"/>
      <c r="M33" s="1213">
        <v>50259</v>
      </c>
      <c r="N33" s="1215"/>
      <c r="O33" s="189"/>
      <c r="R33" s="1213">
        <v>272702</v>
      </c>
      <c r="S33" s="1214"/>
      <c r="T33" s="1215"/>
      <c r="V33" s="1213">
        <v>91297.54599999999</v>
      </c>
      <c r="W33" s="1215"/>
      <c r="Y33" s="666"/>
      <c r="AA33" s="288"/>
    </row>
    <row r="34" spans="1:27" ht="15.75" thickBot="1">
      <c r="A34" s="188"/>
      <c r="B34" s="1242">
        <f>B33+D33</f>
        <v>268561.33</v>
      </c>
      <c r="C34" s="1243"/>
      <c r="D34" s="1241"/>
      <c r="E34" s="1241"/>
      <c r="F34" s="1241"/>
      <c r="G34" s="1244"/>
      <c r="J34" s="202"/>
      <c r="K34" s="188"/>
      <c r="AA34" s="287"/>
    </row>
    <row r="35" spans="1:22" ht="37.5" customHeight="1" thickBot="1">
      <c r="A35" s="188"/>
      <c r="B35" s="1187"/>
      <c r="C35" s="1187"/>
      <c r="D35" s="1187"/>
      <c r="E35" s="1187"/>
      <c r="F35" s="1189">
        <f>B34-B31</f>
        <v>179871.84575200002</v>
      </c>
      <c r="G35" s="1190"/>
      <c r="I35" s="1231" t="s">
        <v>680</v>
      </c>
      <c r="J35" s="1232"/>
      <c r="K35" s="1233"/>
      <c r="N35" s="209"/>
      <c r="O35" s="209"/>
      <c r="P35" s="209"/>
      <c r="Q35" s="209"/>
      <c r="V35" s="208"/>
    </row>
    <row r="36" spans="1:11" ht="21" customHeight="1" thickBot="1">
      <c r="A36" s="188"/>
      <c r="F36" s="1191"/>
      <c r="G36" s="1192"/>
      <c r="H36" s="188"/>
      <c r="I36" s="1193">
        <f>E9-M33-R33-V33</f>
        <v>2202749.3385306103</v>
      </c>
      <c r="J36" s="1194"/>
      <c r="K36" s="1195"/>
    </row>
    <row r="37" spans="7:11" ht="15.75" thickBot="1">
      <c r="G37" s="196"/>
      <c r="H37" s="188"/>
      <c r="I37" s="188"/>
      <c r="J37" s="188"/>
      <c r="K37" s="197"/>
    </row>
    <row r="38" spans="6:28" ht="12" customHeight="1" thickBot="1">
      <c r="F38" s="1248">
        <f>F35+I36</f>
        <v>2382621.18428261</v>
      </c>
      <c r="G38" s="1249"/>
      <c r="H38" s="1249"/>
      <c r="I38" s="1249"/>
      <c r="J38" s="1249"/>
      <c r="K38" s="1250"/>
      <c r="L38" s="203" t="s">
        <v>683</v>
      </c>
      <c r="M38" s="205"/>
      <c r="N38" s="205"/>
      <c r="O38" s="205"/>
      <c r="P38" s="205"/>
      <c r="Q38" s="205"/>
      <c r="R38" s="205"/>
      <c r="S38" s="206"/>
      <c r="T38" s="207"/>
      <c r="U38" s="207"/>
      <c r="V38" s="310"/>
      <c r="AB38" s="212"/>
    </row>
    <row r="39" spans="5:22" ht="12" customHeight="1">
      <c r="E39" s="255"/>
      <c r="F39" s="254"/>
      <c r="G39" s="254"/>
      <c r="H39" s="254"/>
      <c r="I39" s="254"/>
      <c r="J39" s="256"/>
      <c r="K39" s="254"/>
      <c r="L39" s="253"/>
      <c r="M39" s="205"/>
      <c r="N39" s="205"/>
      <c r="O39" s="205"/>
      <c r="P39" s="205"/>
      <c r="Q39" s="205"/>
      <c r="R39" s="205"/>
      <c r="S39" s="206"/>
      <c r="T39" s="207"/>
      <c r="U39" s="207"/>
      <c r="V39" s="207"/>
    </row>
    <row r="40" spans="2:27" ht="12" customHeight="1">
      <c r="B40" s="1252" t="s">
        <v>772</v>
      </c>
      <c r="C40" s="1253"/>
      <c r="D40" s="1253"/>
      <c r="E40" s="1253"/>
      <c r="F40" s="1253"/>
      <c r="G40" s="1254"/>
      <c r="H40" s="254"/>
      <c r="I40" s="254"/>
      <c r="J40" s="257"/>
      <c r="K40" s="254"/>
      <c r="L40" s="253"/>
      <c r="M40" s="205"/>
      <c r="N40" s="205"/>
      <c r="O40" s="205"/>
      <c r="P40" s="205"/>
      <c r="Q40" s="205"/>
      <c r="R40" s="205"/>
      <c r="S40" s="206"/>
      <c r="T40" s="207"/>
      <c r="U40" s="207"/>
      <c r="V40" s="207"/>
      <c r="W40" s="212"/>
      <c r="Z40" s="667"/>
      <c r="AA40" s="654"/>
    </row>
    <row r="41" spans="2:22" ht="12" customHeight="1">
      <c r="B41" s="1255">
        <v>10548</v>
      </c>
      <c r="C41" s="1256"/>
      <c r="D41" s="1256"/>
      <c r="E41" s="1256"/>
      <c r="F41" s="1256"/>
      <c r="G41" s="1257"/>
      <c r="H41" s="254"/>
      <c r="I41" s="254"/>
      <c r="J41" s="258"/>
      <c r="K41" s="254"/>
      <c r="L41" s="253"/>
      <c r="M41" s="205"/>
      <c r="N41" s="205"/>
      <c r="O41" s="205"/>
      <c r="P41" s="205"/>
      <c r="Q41" s="205"/>
      <c r="R41" s="205"/>
      <c r="S41" s="206"/>
      <c r="T41" s="207"/>
      <c r="U41" s="207"/>
      <c r="V41" s="207"/>
    </row>
    <row r="42" spans="6:26" ht="12" customHeight="1">
      <c r="F42" s="254"/>
      <c r="G42" s="254"/>
      <c r="H42" s="254"/>
      <c r="I42" s="1258" t="s">
        <v>761</v>
      </c>
      <c r="J42" s="1258"/>
      <c r="K42" s="1258"/>
      <c r="L42" s="1258"/>
      <c r="M42" s="1258"/>
      <c r="N42" s="1258"/>
      <c r="O42" s="1258"/>
      <c r="P42" s="1258"/>
      <c r="Q42" s="1258"/>
      <c r="R42" s="205"/>
      <c r="S42" s="206"/>
      <c r="T42" s="207"/>
      <c r="U42" s="207"/>
      <c r="V42" s="207"/>
      <c r="Z42" s="654"/>
    </row>
    <row r="43" spans="6:22" ht="12" customHeight="1">
      <c r="F43" s="254"/>
      <c r="G43" s="254"/>
      <c r="H43" s="254"/>
      <c r="I43" s="1258">
        <f>F38-B41</f>
        <v>2372073.18428261</v>
      </c>
      <c r="J43" s="1258"/>
      <c r="K43" s="1258"/>
      <c r="L43" s="1258"/>
      <c r="M43" s="1258"/>
      <c r="N43" s="1258"/>
      <c r="O43" s="1258"/>
      <c r="P43" s="1258"/>
      <c r="Q43" s="1258"/>
      <c r="R43" s="205"/>
      <c r="S43" s="206"/>
      <c r="T43" s="207"/>
      <c r="U43" s="207"/>
      <c r="V43" s="207"/>
    </row>
    <row r="44" spans="6:22" ht="12" customHeight="1">
      <c r="F44" s="254"/>
      <c r="G44" s="254"/>
      <c r="H44" s="254"/>
      <c r="I44" s="259"/>
      <c r="J44" s="254"/>
      <c r="K44" s="254"/>
      <c r="L44" s="253"/>
      <c r="M44" s="205"/>
      <c r="N44" s="205"/>
      <c r="O44" s="205"/>
      <c r="P44" s="205"/>
      <c r="Q44" s="205"/>
      <c r="R44" s="205"/>
      <c r="S44" s="206"/>
      <c r="T44" s="207"/>
      <c r="U44" s="207"/>
      <c r="V44" s="207"/>
    </row>
    <row r="45" spans="6:22" ht="12" customHeight="1">
      <c r="F45" s="1155" t="s">
        <v>733</v>
      </c>
      <c r="G45" s="1153"/>
      <c r="H45" s="1153"/>
      <c r="I45" s="1154"/>
      <c r="J45" s="317">
        <v>1039998</v>
      </c>
      <c r="K45" s="1141">
        <f>J45+J46+J47</f>
        <v>1773687</v>
      </c>
      <c r="L45" s="600"/>
      <c r="M45" s="1163">
        <f>K45+K48</f>
        <v>2372074</v>
      </c>
      <c r="N45" s="205"/>
      <c r="O45" s="205"/>
      <c r="P45" s="205"/>
      <c r="Q45" s="205"/>
      <c r="R45" s="205"/>
      <c r="S45" s="206"/>
      <c r="T45" s="310"/>
      <c r="U45" s="207"/>
      <c r="V45" s="207"/>
    </row>
    <row r="46" spans="6:22" ht="12" customHeight="1">
      <c r="F46" s="1155" t="s">
        <v>734</v>
      </c>
      <c r="G46" s="1153"/>
      <c r="H46" s="1153"/>
      <c r="I46" s="1154"/>
      <c r="J46" s="226">
        <v>723051</v>
      </c>
      <c r="K46" s="1141"/>
      <c r="L46" s="601"/>
      <c r="M46" s="1164"/>
      <c r="N46" s="205"/>
      <c r="O46" s="205"/>
      <c r="P46" s="205"/>
      <c r="Q46" s="205"/>
      <c r="R46" s="205"/>
      <c r="S46" s="206"/>
      <c r="T46" s="207"/>
      <c r="U46" s="207"/>
      <c r="V46" s="207"/>
    </row>
    <row r="47" spans="6:22" ht="12" customHeight="1">
      <c r="F47" s="1155" t="s">
        <v>735</v>
      </c>
      <c r="G47" s="1153"/>
      <c r="H47" s="1153"/>
      <c r="I47" s="1154"/>
      <c r="J47" s="317">
        <v>10638</v>
      </c>
      <c r="K47" s="1141"/>
      <c r="L47" s="601"/>
      <c r="M47" s="1164"/>
      <c r="N47" s="205"/>
      <c r="O47" s="205"/>
      <c r="P47" s="205"/>
      <c r="Q47" s="205"/>
      <c r="R47" s="205"/>
      <c r="S47" s="206"/>
      <c r="T47" s="207"/>
      <c r="U47" s="207"/>
      <c r="V47" s="207"/>
    </row>
    <row r="48" spans="6:22" ht="12" customHeight="1">
      <c r="F48" s="1155" t="s">
        <v>131</v>
      </c>
      <c r="G48" s="1153"/>
      <c r="H48" s="1153"/>
      <c r="I48" s="1154"/>
      <c r="J48" s="318">
        <v>42479</v>
      </c>
      <c r="K48" s="1142">
        <f>J48+J49+J50</f>
        <v>598387</v>
      </c>
      <c r="L48" s="251"/>
      <c r="M48" s="1164"/>
      <c r="N48" s="205"/>
      <c r="O48" s="205"/>
      <c r="P48" s="205"/>
      <c r="Q48" s="205"/>
      <c r="R48" s="205"/>
      <c r="S48" s="206"/>
      <c r="T48" s="207"/>
      <c r="U48" s="207"/>
      <c r="V48" s="207"/>
    </row>
    <row r="49" spans="6:22" ht="12" customHeight="1">
      <c r="F49" s="1155" t="s">
        <v>132</v>
      </c>
      <c r="G49" s="1153"/>
      <c r="H49" s="1153"/>
      <c r="I49" s="1154"/>
      <c r="J49" s="319">
        <v>350201</v>
      </c>
      <c r="K49" s="1142"/>
      <c r="L49" s="251"/>
      <c r="M49" s="1164"/>
      <c r="N49" s="205"/>
      <c r="O49" s="205"/>
      <c r="P49" s="205"/>
      <c r="Q49" s="205"/>
      <c r="R49" s="205"/>
      <c r="S49" s="206"/>
      <c r="T49" s="207"/>
      <c r="U49" s="207"/>
      <c r="V49" s="207"/>
    </row>
    <row r="50" spans="6:22" ht="12" customHeight="1">
      <c r="F50" s="1155" t="s">
        <v>133</v>
      </c>
      <c r="G50" s="1153"/>
      <c r="H50" s="1153"/>
      <c r="I50" s="1154"/>
      <c r="J50" s="318">
        <v>205707</v>
      </c>
      <c r="K50" s="1142"/>
      <c r="L50" s="252"/>
      <c r="M50" s="1165"/>
      <c r="N50" s="205"/>
      <c r="O50" s="205"/>
      <c r="P50" s="205"/>
      <c r="Q50" s="205"/>
      <c r="R50" s="205"/>
      <c r="S50" s="206"/>
      <c r="T50" s="207"/>
      <c r="U50" s="207"/>
      <c r="V50" s="207"/>
    </row>
    <row r="51" spans="6:22" ht="12" customHeight="1">
      <c r="F51" s="508"/>
      <c r="G51" s="508"/>
      <c r="H51" s="508"/>
      <c r="I51" s="508"/>
      <c r="J51" s="509"/>
      <c r="K51" s="510"/>
      <c r="L51" s="510"/>
      <c r="M51" s="134"/>
      <c r="N51" s="205"/>
      <c r="O51" s="205"/>
      <c r="P51" s="205"/>
      <c r="Q51" s="205"/>
      <c r="R51" s="205"/>
      <c r="S51" s="206"/>
      <c r="T51" s="207"/>
      <c r="U51" s="207"/>
      <c r="V51" s="207"/>
    </row>
    <row r="52" spans="2:22" ht="12" customHeight="1">
      <c r="B52" s="1251" t="s">
        <v>894</v>
      </c>
      <c r="C52" s="1251"/>
      <c r="D52" s="1251"/>
      <c r="E52" s="1251"/>
      <c r="F52" s="1251"/>
      <c r="G52" s="1251"/>
      <c r="H52" s="1251"/>
      <c r="I52" s="1251"/>
      <c r="J52" s="509"/>
      <c r="K52" s="510"/>
      <c r="L52" s="510"/>
      <c r="M52" s="134"/>
      <c r="N52" s="205"/>
      <c r="O52" s="205"/>
      <c r="P52" s="205"/>
      <c r="Q52" s="205"/>
      <c r="R52" s="205"/>
      <c r="S52" s="206"/>
      <c r="T52" s="207"/>
      <c r="U52" s="207"/>
      <c r="V52" s="207"/>
    </row>
    <row r="53" spans="2:22" ht="12" customHeight="1">
      <c r="B53" s="511" t="s">
        <v>561</v>
      </c>
      <c r="C53" s="1251" t="s">
        <v>560</v>
      </c>
      <c r="D53" s="1251"/>
      <c r="E53" s="1251"/>
      <c r="F53" s="1251"/>
      <c r="G53" s="1251"/>
      <c r="H53" s="1251"/>
      <c r="I53" s="1251"/>
      <c r="J53" s="509"/>
      <c r="K53" s="510"/>
      <c r="L53" s="510"/>
      <c r="M53" s="134"/>
      <c r="N53" s="205"/>
      <c r="O53" s="205"/>
      <c r="P53" s="205"/>
      <c r="Q53" s="205"/>
      <c r="R53" s="205"/>
      <c r="S53" s="206"/>
      <c r="T53" s="207"/>
      <c r="U53" s="207"/>
      <c r="V53" s="207"/>
    </row>
    <row r="54" spans="2:22" ht="12" customHeight="1">
      <c r="B54" s="511" t="s">
        <v>893</v>
      </c>
      <c r="C54" s="1251" t="s">
        <v>895</v>
      </c>
      <c r="D54" s="1251"/>
      <c r="E54" s="1251"/>
      <c r="F54" s="1251"/>
      <c r="G54" s="1251"/>
      <c r="H54" s="1251"/>
      <c r="I54" s="1251"/>
      <c r="J54" s="509"/>
      <c r="K54" s="510"/>
      <c r="L54" s="510"/>
      <c r="M54" s="134"/>
      <c r="N54" s="205"/>
      <c r="O54" s="205"/>
      <c r="P54" s="205"/>
      <c r="Q54" s="205"/>
      <c r="R54" s="205"/>
      <c r="S54" s="206"/>
      <c r="T54" s="207"/>
      <c r="U54" s="207"/>
      <c r="V54" s="207"/>
    </row>
    <row r="55" spans="14:20" ht="21">
      <c r="N55" s="1230" t="s">
        <v>721</v>
      </c>
      <c r="O55" s="1230"/>
      <c r="P55" s="1230"/>
      <c r="Q55" s="1230"/>
      <c r="R55" s="1230"/>
      <c r="S55" s="1230"/>
      <c r="T55" s="1230"/>
    </row>
    <row r="58" spans="6:7" ht="15">
      <c r="F58" s="212"/>
      <c r="G58" s="212"/>
    </row>
  </sheetData>
  <sheetProtection/>
  <mergeCells count="54">
    <mergeCell ref="C53:I53"/>
    <mergeCell ref="C54:I54"/>
    <mergeCell ref="B52:I52"/>
    <mergeCell ref="B40:G40"/>
    <mergeCell ref="B41:G41"/>
    <mergeCell ref="I42:Q42"/>
    <mergeCell ref="I43:Q43"/>
    <mergeCell ref="K45:K47"/>
    <mergeCell ref="M45:M50"/>
    <mergeCell ref="K48:K50"/>
    <mergeCell ref="F45:I45"/>
    <mergeCell ref="F46:I46"/>
    <mergeCell ref="F47:I47"/>
    <mergeCell ref="F48:I48"/>
    <mergeCell ref="F49:I49"/>
    <mergeCell ref="F50:I50"/>
    <mergeCell ref="N55:T55"/>
    <mergeCell ref="V4:W4"/>
    <mergeCell ref="V5:W6"/>
    <mergeCell ref="B4:C4"/>
    <mergeCell ref="B5:C6"/>
    <mergeCell ref="I35:K35"/>
    <mergeCell ref="V32:W32"/>
    <mergeCell ref="V33:W33"/>
    <mergeCell ref="R32:T32"/>
    <mergeCell ref="D32:G32"/>
    <mergeCell ref="D33:G33"/>
    <mergeCell ref="B32:C32"/>
    <mergeCell ref="B33:C33"/>
    <mergeCell ref="B34:G34"/>
    <mergeCell ref="B31:E31"/>
    <mergeCell ref="F38:K38"/>
    <mergeCell ref="A2:W2"/>
    <mergeCell ref="E9:K10"/>
    <mergeCell ref="R33:T33"/>
    <mergeCell ref="M5:N5"/>
    <mergeCell ref="M6:N6"/>
    <mergeCell ref="M32:N32"/>
    <mergeCell ref="M33:N33"/>
    <mergeCell ref="O5:P5"/>
    <mergeCell ref="O6:P6"/>
    <mergeCell ref="Q5:R5"/>
    <mergeCell ref="Q6:R6"/>
    <mergeCell ref="S5:T5"/>
    <mergeCell ref="E4:G4"/>
    <mergeCell ref="I4:K4"/>
    <mergeCell ref="M4:T4"/>
    <mergeCell ref="B35:E35"/>
    <mergeCell ref="M9:W10"/>
    <mergeCell ref="F35:G36"/>
    <mergeCell ref="I36:K36"/>
    <mergeCell ref="S6:T6"/>
    <mergeCell ref="E5:G6"/>
    <mergeCell ref="I5:K6"/>
  </mergeCells>
  <printOptions/>
  <pageMargins left="0.7" right="0.7" top="0.75" bottom="0.75" header="0.3" footer="0.3"/>
  <pageSetup fitToHeight="1" fitToWidth="1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PageLayoutView="0" workbookViewId="0" topLeftCell="A1">
      <selection activeCell="R21" sqref="R21"/>
    </sheetView>
  </sheetViews>
  <sheetFormatPr defaultColWidth="8.8515625" defaultRowHeight="15"/>
  <cols>
    <col min="1" max="1" width="46.8515625" style="6" bestFit="1" customWidth="1"/>
    <col min="2" max="2" width="12.7109375" style="6" bestFit="1" customWidth="1"/>
    <col min="3" max="3" width="13.28125" style="6" bestFit="1" customWidth="1"/>
    <col min="4" max="4" width="12.8515625" style="6" bestFit="1" customWidth="1"/>
    <col min="5" max="5" width="12.140625" style="6" bestFit="1" customWidth="1"/>
    <col min="6" max="6" width="6.57421875" style="6" customWidth="1"/>
    <col min="7" max="7" width="7.421875" style="6" bestFit="1" customWidth="1"/>
    <col min="8" max="9" width="9.28125" style="6" bestFit="1" customWidth="1"/>
    <col min="10" max="11" width="8.7109375" style="6" bestFit="1" customWidth="1"/>
    <col min="12" max="13" width="8.140625" style="6" bestFit="1" customWidth="1"/>
    <col min="14" max="14" width="10.28125" style="6" customWidth="1"/>
    <col min="15" max="15" width="6.421875" style="6" bestFit="1" customWidth="1"/>
    <col min="16" max="16384" width="8.8515625" style="6" customWidth="1"/>
  </cols>
  <sheetData>
    <row r="1" spans="1:16" ht="25.5">
      <c r="A1" s="485" t="s">
        <v>167</v>
      </c>
      <c r="B1" s="486" t="s">
        <v>14</v>
      </c>
      <c r="C1" s="486" t="s">
        <v>15</v>
      </c>
      <c r="D1" s="486" t="s">
        <v>16</v>
      </c>
      <c r="E1" s="486" t="s">
        <v>17</v>
      </c>
      <c r="F1" s="486" t="s">
        <v>18</v>
      </c>
      <c r="G1" s="486" t="s">
        <v>19</v>
      </c>
      <c r="H1" s="486" t="s">
        <v>20</v>
      </c>
      <c r="I1" s="486" t="s">
        <v>21</v>
      </c>
      <c r="J1" s="486" t="s">
        <v>22</v>
      </c>
      <c r="K1" s="486" t="s">
        <v>23</v>
      </c>
      <c r="L1" s="486" t="s">
        <v>24</v>
      </c>
      <c r="M1" s="486" t="s">
        <v>25</v>
      </c>
      <c r="N1" s="486" t="s">
        <v>952</v>
      </c>
      <c r="O1" s="155"/>
      <c r="P1" s="155"/>
    </row>
    <row r="2" spans="1:14" ht="12.75">
      <c r="A2" s="487" t="s">
        <v>146</v>
      </c>
      <c r="B2" s="484">
        <v>245389.33532289</v>
      </c>
      <c r="C2" s="484">
        <v>293089.90176319005</v>
      </c>
      <c r="D2" s="484">
        <v>148665.22590652003</v>
      </c>
      <c r="E2" s="484">
        <v>96203.56377939999</v>
      </c>
      <c r="F2" s="484"/>
      <c r="G2" s="484"/>
      <c r="H2" s="484"/>
      <c r="I2" s="484"/>
      <c r="J2" s="484"/>
      <c r="K2" s="484"/>
      <c r="L2" s="484"/>
      <c r="M2" s="484"/>
      <c r="N2" s="484">
        <f>SUM(B2:M2)</f>
        <v>783348.026772</v>
      </c>
    </row>
    <row r="3" spans="1:14" ht="12.75">
      <c r="A3" s="488" t="s">
        <v>269</v>
      </c>
      <c r="B3" s="768">
        <v>46259.188141999985</v>
      </c>
      <c r="C3" s="768">
        <v>61343.87019999996</v>
      </c>
      <c r="D3" s="768">
        <v>64759.784656</v>
      </c>
      <c r="E3" s="768">
        <v>79237.33404300002</v>
      </c>
      <c r="F3" s="484"/>
      <c r="G3" s="484"/>
      <c r="H3" s="484"/>
      <c r="I3" s="484"/>
      <c r="J3" s="484"/>
      <c r="K3" s="484"/>
      <c r="L3" s="484"/>
      <c r="M3" s="484"/>
      <c r="N3" s="484">
        <f aca="true" t="shared" si="0" ref="N3:N12">SUM(B3:M3)</f>
        <v>251600.177041</v>
      </c>
    </row>
    <row r="4" spans="1:14" ht="12.75">
      <c r="A4" s="488" t="s">
        <v>270</v>
      </c>
      <c r="B4" s="686">
        <v>33720.219941</v>
      </c>
      <c r="C4" s="686">
        <v>56462.04081000001</v>
      </c>
      <c r="D4" s="686">
        <v>63292.60494599999</v>
      </c>
      <c r="E4" s="686">
        <v>78510.21574199997</v>
      </c>
      <c r="F4" s="472"/>
      <c r="G4" s="472"/>
      <c r="H4" s="472"/>
      <c r="I4" s="472"/>
      <c r="J4" s="472"/>
      <c r="K4" s="472"/>
      <c r="L4" s="472"/>
      <c r="M4" s="472"/>
      <c r="N4" s="484">
        <f t="shared" si="0"/>
        <v>231985.08143899997</v>
      </c>
    </row>
    <row r="5" spans="1:14" ht="12.75">
      <c r="A5" s="488" t="s">
        <v>147</v>
      </c>
      <c r="B5" s="686">
        <v>17097.549210999998</v>
      </c>
      <c r="C5" s="686">
        <v>19599.784123999998</v>
      </c>
      <c r="D5" s="686">
        <v>10362.741726999999</v>
      </c>
      <c r="E5" s="686">
        <v>7796.213629</v>
      </c>
      <c r="F5" s="415"/>
      <c r="G5" s="415"/>
      <c r="H5" s="415"/>
      <c r="I5" s="415"/>
      <c r="J5" s="415"/>
      <c r="K5" s="415"/>
      <c r="L5" s="415"/>
      <c r="M5" s="415"/>
      <c r="N5" s="484">
        <f t="shared" si="0"/>
        <v>54856.288690999994</v>
      </c>
    </row>
    <row r="6" spans="1:14" ht="15">
      <c r="A6" s="488" t="s">
        <v>159</v>
      </c>
      <c r="B6" s="608">
        <v>2541.5999999999985</v>
      </c>
      <c r="C6" s="608">
        <v>2525.050000000003</v>
      </c>
      <c r="D6" s="608">
        <v>2836.0200000000004</v>
      </c>
      <c r="E6" s="608">
        <v>3019.66</v>
      </c>
      <c r="F6" s="381"/>
      <c r="G6" s="381"/>
      <c r="H6" s="381"/>
      <c r="I6" s="381"/>
      <c r="J6" s="381"/>
      <c r="K6" s="381"/>
      <c r="L6" s="381"/>
      <c r="M6" s="381"/>
      <c r="N6" s="484">
        <f t="shared" si="0"/>
        <v>10922.330000000002</v>
      </c>
    </row>
    <row r="7" spans="1:14" ht="12.75">
      <c r="A7" s="488" t="s">
        <v>160</v>
      </c>
      <c r="B7" s="686">
        <v>29160.581244079996</v>
      </c>
      <c r="C7" s="686">
        <v>28718.608775120007</v>
      </c>
      <c r="D7" s="686">
        <v>25553.362659999995</v>
      </c>
      <c r="E7" s="686">
        <v>20232.933941409996</v>
      </c>
      <c r="F7" s="481"/>
      <c r="G7" s="481"/>
      <c r="H7" s="481"/>
      <c r="I7" s="481"/>
      <c r="J7" s="481"/>
      <c r="K7" s="481"/>
      <c r="L7" s="481"/>
      <c r="M7" s="481"/>
      <c r="N7" s="484">
        <f t="shared" si="0"/>
        <v>103665.48662061</v>
      </c>
    </row>
    <row r="8" spans="1:14" ht="12.75">
      <c r="A8" s="488" t="s">
        <v>190</v>
      </c>
      <c r="B8" s="686">
        <v>8672.306457</v>
      </c>
      <c r="C8" s="686">
        <v>11196.008052000003</v>
      </c>
      <c r="D8" s="686">
        <v>5896.5531139999985</v>
      </c>
      <c r="E8" s="686">
        <v>7789.750235</v>
      </c>
      <c r="F8" s="482"/>
      <c r="G8" s="482"/>
      <c r="H8" s="482"/>
      <c r="I8" s="482"/>
      <c r="J8" s="482"/>
      <c r="K8" s="482"/>
      <c r="L8" s="482"/>
      <c r="M8" s="482"/>
      <c r="N8" s="484">
        <f t="shared" si="0"/>
        <v>33554.617858000005</v>
      </c>
    </row>
    <row r="9" spans="1:14" ht="12.75">
      <c r="A9" s="488" t="s">
        <v>697</v>
      </c>
      <c r="B9" s="686">
        <v>18578.44586</v>
      </c>
      <c r="C9" s="686">
        <v>26324.622929</v>
      </c>
      <c r="D9" s="686">
        <v>6304.1166330000015</v>
      </c>
      <c r="E9" s="686">
        <v>2770.317357</v>
      </c>
      <c r="F9" s="482"/>
      <c r="G9" s="482"/>
      <c r="H9" s="482"/>
      <c r="I9" s="482"/>
      <c r="J9" s="482"/>
      <c r="K9" s="482"/>
      <c r="L9" s="482"/>
      <c r="M9" s="482"/>
      <c r="N9" s="484">
        <f>SUM(B9:M9)</f>
        <v>53977.502778999995</v>
      </c>
    </row>
    <row r="10" spans="1:14" ht="12.75">
      <c r="A10" s="488" t="s">
        <v>276</v>
      </c>
      <c r="B10" s="686">
        <v>14663.879098</v>
      </c>
      <c r="C10" s="686">
        <v>22583.196658000008</v>
      </c>
      <c r="D10" s="686">
        <v>11561.548566999998</v>
      </c>
      <c r="E10" s="686">
        <v>21552.286011</v>
      </c>
      <c r="F10" s="482"/>
      <c r="G10" s="482"/>
      <c r="H10" s="482"/>
      <c r="I10" s="482"/>
      <c r="J10" s="482"/>
      <c r="K10" s="482"/>
      <c r="L10" s="482"/>
      <c r="M10" s="482"/>
      <c r="N10" s="484">
        <f t="shared" si="0"/>
        <v>70360.910334</v>
      </c>
    </row>
    <row r="11" spans="1:14" ht="12.75">
      <c r="A11" s="488" t="s">
        <v>953</v>
      </c>
      <c r="B11" s="381">
        <v>1311.1</v>
      </c>
      <c r="C11" s="381">
        <v>1086.05</v>
      </c>
      <c r="D11" s="381">
        <v>1879.7099999999998</v>
      </c>
      <c r="E11" s="381">
        <v>1762.2499999999998</v>
      </c>
      <c r="F11" s="482"/>
      <c r="G11" s="482"/>
      <c r="H11" s="482"/>
      <c r="I11" s="482"/>
      <c r="J11" s="482"/>
      <c r="K11" s="482"/>
      <c r="L11" s="482"/>
      <c r="M11" s="482"/>
      <c r="N11" s="484">
        <f t="shared" si="0"/>
        <v>6039.11</v>
      </c>
    </row>
    <row r="12" spans="1:14" ht="12.75">
      <c r="A12" s="488" t="s">
        <v>164</v>
      </c>
      <c r="B12" s="483">
        <f>SUM(B2:B11)</f>
        <v>417394.20527596987</v>
      </c>
      <c r="C12" s="483">
        <f>SUM(C2:C11)</f>
        <v>522929.13331131</v>
      </c>
      <c r="D12" s="483">
        <f>SUM(D2:D11)</f>
        <v>341111.6682095201</v>
      </c>
      <c r="E12" s="483">
        <f>SUM(E2:E11)</f>
        <v>318874.52473780996</v>
      </c>
      <c r="F12" s="483">
        <f>SUM(F2:F11)</f>
        <v>0</v>
      </c>
      <c r="G12" s="483">
        <f>SUM(G2:G11)</f>
        <v>0</v>
      </c>
      <c r="H12" s="483">
        <f>SUM(H2:H11)</f>
        <v>0</v>
      </c>
      <c r="I12" s="483">
        <f>SUM(I2:I11)</f>
        <v>0</v>
      </c>
      <c r="J12" s="483">
        <f>SUM(J2:J11)</f>
        <v>0</v>
      </c>
      <c r="K12" s="483">
        <f>SUM(K2:K11)</f>
        <v>0</v>
      </c>
      <c r="L12" s="483">
        <f>SUM(L2:L11)</f>
        <v>0</v>
      </c>
      <c r="M12" s="483">
        <f>SUM(M2:M11)</f>
        <v>0</v>
      </c>
      <c r="N12" s="484">
        <f t="shared" si="0"/>
        <v>1600309.53153461</v>
      </c>
    </row>
    <row r="13" spans="1:14" ht="13.5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1"/>
      <c r="M13" s="31"/>
      <c r="N13" s="31"/>
    </row>
    <row r="14" spans="1:14" ht="12.75">
      <c r="A14" s="30" t="s">
        <v>165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1"/>
    </row>
    <row r="15" spans="1:14" ht="12.75">
      <c r="A15" s="488" t="s">
        <v>161</v>
      </c>
      <c r="B15" s="346">
        <v>20717.252999999993</v>
      </c>
      <c r="C15" s="346">
        <v>48978.844</v>
      </c>
      <c r="D15" s="346">
        <v>14798.429999999998</v>
      </c>
      <c r="E15" s="346">
        <v>6803.019</v>
      </c>
      <c r="F15" s="346"/>
      <c r="G15" s="346"/>
      <c r="H15" s="346"/>
      <c r="I15" s="346"/>
      <c r="J15" s="346"/>
      <c r="K15" s="346"/>
      <c r="L15" s="346"/>
      <c r="M15" s="346"/>
      <c r="N15" s="479">
        <f>SUM(B15:M15)</f>
        <v>91297.54599999999</v>
      </c>
    </row>
    <row r="16" spans="1:14" ht="12.75">
      <c r="A16" s="488" t="s">
        <v>162</v>
      </c>
      <c r="B16" s="346">
        <v>392155.6450000001</v>
      </c>
      <c r="C16" s="346">
        <v>171715.923</v>
      </c>
      <c r="D16" s="346">
        <v>336968.10199999996</v>
      </c>
      <c r="E16" s="346">
        <v>296450.92400000006</v>
      </c>
      <c r="F16" s="346"/>
      <c r="G16" s="346"/>
      <c r="H16" s="346"/>
      <c r="I16" s="346"/>
      <c r="J16" s="346"/>
      <c r="K16" s="346"/>
      <c r="L16" s="346"/>
      <c r="M16" s="346"/>
      <c r="N16" s="479">
        <f>SUM(B16:M16)</f>
        <v>1197290.594</v>
      </c>
    </row>
    <row r="17" spans="1:16" ht="12.75">
      <c r="A17" s="488" t="s">
        <v>163</v>
      </c>
      <c r="B17" s="480">
        <f>B16-B15</f>
        <v>371438.3920000001</v>
      </c>
      <c r="C17" s="480">
        <f>C16-C15</f>
        <v>122737.07900000001</v>
      </c>
      <c r="D17" s="480">
        <f>D16-D15</f>
        <v>322169.67199999996</v>
      </c>
      <c r="E17" s="480">
        <f>E16-E15</f>
        <v>289647.905</v>
      </c>
      <c r="F17" s="480"/>
      <c r="G17" s="480"/>
      <c r="H17" s="480"/>
      <c r="I17" s="480"/>
      <c r="J17" s="480"/>
      <c r="K17" s="480"/>
      <c r="L17" s="480"/>
      <c r="M17" s="480"/>
      <c r="N17" s="480">
        <f>N16-N15</f>
        <v>1105993.048</v>
      </c>
      <c r="P17" s="25"/>
    </row>
    <row r="18" spans="1:14" ht="13.5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1"/>
      <c r="M18" s="31"/>
      <c r="N18" s="31"/>
    </row>
    <row r="19" spans="1:17" ht="12.75">
      <c r="A19" s="30" t="s">
        <v>166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1"/>
      <c r="P19" s="178"/>
      <c r="Q19" s="178"/>
    </row>
    <row r="20" spans="1:14" ht="12.75">
      <c r="A20" s="489" t="s">
        <v>170</v>
      </c>
      <c r="B20" s="772">
        <v>733360.7732430699</v>
      </c>
      <c r="C20" s="490">
        <v>584916.14438369</v>
      </c>
      <c r="D20" s="490">
        <v>556298.1672939202</v>
      </c>
      <c r="E20" s="490">
        <v>497498.36456117005</v>
      </c>
      <c r="F20" s="490"/>
      <c r="G20" s="490"/>
      <c r="H20" s="490"/>
      <c r="I20" s="490"/>
      <c r="J20" s="490"/>
      <c r="K20" s="490"/>
      <c r="L20" s="490"/>
      <c r="M20" s="490"/>
      <c r="N20" s="491">
        <f aca="true" t="shared" si="1" ref="N20:N25">SUM(B20:M20)</f>
        <v>2372073.44948185</v>
      </c>
    </row>
    <row r="21" spans="1:14" ht="12.75">
      <c r="A21" s="489" t="s">
        <v>168</v>
      </c>
      <c r="B21" s="686">
        <v>14882.627314930081</v>
      </c>
      <c r="C21" s="686">
        <v>11519.68488462007</v>
      </c>
      <c r="D21" s="686">
        <v>11776.74095660007</v>
      </c>
      <c r="E21" s="686">
        <v>12079.803404929877</v>
      </c>
      <c r="F21" s="284"/>
      <c r="G21" s="284"/>
      <c r="H21" s="284"/>
      <c r="I21" s="284"/>
      <c r="J21" s="284"/>
      <c r="K21" s="284"/>
      <c r="L21" s="284"/>
      <c r="M21" s="284"/>
      <c r="N21" s="285">
        <f t="shared" si="1"/>
        <v>50258.8565610801</v>
      </c>
    </row>
    <row r="22" spans="1:14" ht="13.5">
      <c r="A22" s="489" t="s">
        <v>189</v>
      </c>
      <c r="B22" s="773">
        <v>205</v>
      </c>
      <c r="C22" s="773">
        <v>165</v>
      </c>
      <c r="D22" s="773">
        <v>176</v>
      </c>
      <c r="E22" s="773">
        <v>174</v>
      </c>
      <c r="F22" s="421"/>
      <c r="G22" s="421"/>
      <c r="H22" s="421"/>
      <c r="I22" s="421"/>
      <c r="J22" s="421"/>
      <c r="K22" s="421"/>
      <c r="L22" s="421"/>
      <c r="M22" s="421"/>
      <c r="N22" s="493">
        <f t="shared" si="1"/>
        <v>720</v>
      </c>
    </row>
    <row r="23" spans="1:14" ht="12.75">
      <c r="A23" s="489" t="s">
        <v>271</v>
      </c>
      <c r="B23" s="686">
        <v>37932.23752797</v>
      </c>
      <c r="C23" s="686">
        <v>46989.047342999984</v>
      </c>
      <c r="D23" s="686">
        <v>91997.44235900001</v>
      </c>
      <c r="E23" s="686">
        <v>95783.59057270997</v>
      </c>
      <c r="F23" s="284"/>
      <c r="G23" s="284"/>
      <c r="H23" s="284"/>
      <c r="I23" s="284"/>
      <c r="J23" s="284"/>
      <c r="K23" s="284"/>
      <c r="L23" s="284"/>
      <c r="M23" s="284"/>
      <c r="N23" s="285">
        <f t="shared" si="1"/>
        <v>272702.31780267996</v>
      </c>
    </row>
    <row r="24" spans="1:14" ht="15">
      <c r="A24" s="489" t="s">
        <v>954</v>
      </c>
      <c r="B24" s="490">
        <v>2451.958</v>
      </c>
      <c r="C24" s="490">
        <v>2076.3357</v>
      </c>
      <c r="D24" s="490">
        <v>3032.9896</v>
      </c>
      <c r="E24" s="490">
        <v>2986.6712</v>
      </c>
      <c r="F24" s="774"/>
      <c r="G24" s="774"/>
      <c r="H24" s="774"/>
      <c r="I24" s="774"/>
      <c r="J24" s="774"/>
      <c r="K24" s="774"/>
      <c r="L24" s="774"/>
      <c r="M24" s="774"/>
      <c r="N24" s="775">
        <f t="shared" si="1"/>
        <v>10547.9545</v>
      </c>
    </row>
    <row r="25" spans="1:16" ht="12.75">
      <c r="A25" s="492" t="s">
        <v>169</v>
      </c>
      <c r="B25" s="177">
        <f>SUM(B20:B24)</f>
        <v>788832.5960859699</v>
      </c>
      <c r="C25" s="177">
        <f>SUM(C20:C24)</f>
        <v>645666.21231131</v>
      </c>
      <c r="D25" s="177">
        <f>SUM(D20:D24)</f>
        <v>663281.3402095202</v>
      </c>
      <c r="E25" s="177">
        <f>SUM(E20:E24)</f>
        <v>608522.4297388098</v>
      </c>
      <c r="F25" s="177"/>
      <c r="G25" s="177"/>
      <c r="H25" s="177"/>
      <c r="I25" s="177"/>
      <c r="J25" s="177"/>
      <c r="K25" s="177"/>
      <c r="L25" s="177"/>
      <c r="M25" s="177"/>
      <c r="N25" s="177">
        <f t="shared" si="1"/>
        <v>2706302.5783456103</v>
      </c>
      <c r="P25" s="25"/>
    </row>
    <row r="27" spans="2:14" ht="12.75">
      <c r="B27" s="26"/>
      <c r="C27" s="26"/>
      <c r="D27" s="26"/>
      <c r="E27" s="26"/>
      <c r="F27" s="26"/>
      <c r="G27" s="26"/>
      <c r="H27" s="26"/>
      <c r="I27" s="26"/>
      <c r="J27" s="1259" t="s">
        <v>721</v>
      </c>
      <c r="K27" s="1260"/>
      <c r="L27" s="1260"/>
      <c r="M27" s="1260"/>
      <c r="N27" s="1261"/>
    </row>
    <row r="30" spans="2:5" ht="12.75">
      <c r="B30" s="769"/>
      <c r="C30" s="769"/>
      <c r="D30" s="769"/>
      <c r="E30" s="769"/>
    </row>
    <row r="31" spans="2:5" ht="13.5">
      <c r="B31" s="771"/>
      <c r="C31" s="771"/>
      <c r="D31" s="771"/>
      <c r="E31" s="771"/>
    </row>
    <row r="32" spans="2:5" ht="12.75">
      <c r="B32" s="770"/>
      <c r="C32" s="770"/>
      <c r="D32" s="770"/>
      <c r="E32" s="770"/>
    </row>
  </sheetData>
  <sheetProtection/>
  <mergeCells count="1">
    <mergeCell ref="J27:N27"/>
  </mergeCells>
  <printOptions/>
  <pageMargins left="0.25" right="0.25" top="0.75" bottom="0.75" header="0.3" footer="0.3"/>
  <pageSetup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60" zoomScalePageLayoutView="0" workbookViewId="0" topLeftCell="A33">
      <selection activeCell="D66" sqref="D66"/>
    </sheetView>
  </sheetViews>
  <sheetFormatPr defaultColWidth="9.140625" defaultRowHeight="18.75" customHeight="1"/>
  <cols>
    <col min="1" max="1" width="4.8515625" style="578" customWidth="1"/>
    <col min="2" max="2" width="9.421875" style="518" bestFit="1" customWidth="1"/>
    <col min="3" max="3" width="110.140625" style="518" bestFit="1" customWidth="1"/>
    <col min="4" max="4" width="24.8515625" style="589" bestFit="1" customWidth="1"/>
    <col min="5" max="5" width="14.8515625" style="522" bestFit="1" customWidth="1"/>
    <col min="6" max="8" width="14.8515625" style="552" bestFit="1" customWidth="1"/>
    <col min="9" max="10" width="11.140625" style="552" hidden="1" customWidth="1"/>
    <col min="11" max="11" width="12.57421875" style="552" hidden="1" customWidth="1"/>
    <col min="12" max="12" width="11.7109375" style="552" hidden="1" customWidth="1"/>
    <col min="13" max="14" width="11.140625" style="552" hidden="1" customWidth="1"/>
    <col min="15" max="15" width="12.140625" style="552" hidden="1" customWidth="1"/>
    <col min="16" max="16" width="16.8515625" style="552" bestFit="1" customWidth="1"/>
    <col min="17" max="17" width="17.421875" style="518" bestFit="1" customWidth="1"/>
    <col min="18" max="18" width="13.8515625" style="518" customWidth="1"/>
    <col min="19" max="16384" width="9.140625" style="518" customWidth="1"/>
  </cols>
  <sheetData>
    <row r="1" spans="1:16" ht="19.5" thickBot="1">
      <c r="A1" s="1266" t="s">
        <v>902</v>
      </c>
      <c r="B1" s="1267"/>
      <c r="C1" s="1267"/>
      <c r="D1" s="1268"/>
      <c r="E1" s="514" t="s">
        <v>14</v>
      </c>
      <c r="F1" s="515" t="s">
        <v>15</v>
      </c>
      <c r="G1" s="515" t="s">
        <v>16</v>
      </c>
      <c r="H1" s="515" t="s">
        <v>17</v>
      </c>
      <c r="I1" s="515" t="s">
        <v>18</v>
      </c>
      <c r="J1" s="515" t="s">
        <v>19</v>
      </c>
      <c r="K1" s="515" t="s">
        <v>20</v>
      </c>
      <c r="L1" s="515" t="s">
        <v>21</v>
      </c>
      <c r="M1" s="515" t="s">
        <v>22</v>
      </c>
      <c r="N1" s="515" t="s">
        <v>23</v>
      </c>
      <c r="O1" s="516" t="s">
        <v>24</v>
      </c>
      <c r="P1" s="517" t="s">
        <v>230</v>
      </c>
    </row>
    <row r="2" spans="1:16" s="522" customFormat="1" ht="18.75">
      <c r="A2" s="519" t="s">
        <v>28</v>
      </c>
      <c r="B2" s="1262" t="s">
        <v>832</v>
      </c>
      <c r="C2" s="1263"/>
      <c r="D2" s="580" t="s">
        <v>29</v>
      </c>
      <c r="E2" s="520">
        <f>E3+E10</f>
        <v>735812.7324330698</v>
      </c>
      <c r="F2" s="520">
        <f>F3+F10</f>
        <v>586992.48008369</v>
      </c>
      <c r="G2" s="520">
        <f aca="true" t="shared" si="0" ref="G2:P2">G3+G10</f>
        <v>559331.1568939202</v>
      </c>
      <c r="H2" s="520">
        <f>H3+H10</f>
        <v>500485.03576017026</v>
      </c>
      <c r="I2" s="520">
        <f t="shared" si="0"/>
        <v>0</v>
      </c>
      <c r="J2" s="520">
        <f t="shared" si="0"/>
        <v>0</v>
      </c>
      <c r="K2" s="520">
        <f t="shared" si="0"/>
        <v>0</v>
      </c>
      <c r="L2" s="520">
        <f t="shared" si="0"/>
        <v>0</v>
      </c>
      <c r="M2" s="520">
        <f t="shared" si="0"/>
        <v>0</v>
      </c>
      <c r="N2" s="520">
        <f t="shared" si="0"/>
        <v>0</v>
      </c>
      <c r="O2" s="520">
        <f t="shared" si="0"/>
        <v>0</v>
      </c>
      <c r="P2" s="521">
        <f t="shared" si="0"/>
        <v>2382621.4051708505</v>
      </c>
    </row>
    <row r="3" spans="1:16" ht="18.75">
      <c r="A3" s="523" t="s">
        <v>30</v>
      </c>
      <c r="B3" s="1264" t="s">
        <v>31</v>
      </c>
      <c r="C3" s="1265"/>
      <c r="D3" s="513" t="s">
        <v>833</v>
      </c>
      <c r="E3" s="524">
        <f>SUM(E4:E9)</f>
        <v>685700.8442910699</v>
      </c>
      <c r="F3" s="524">
        <f aca="true" t="shared" si="1" ref="F3:O3">SUM(F4:F9)</f>
        <v>522037.50988369004</v>
      </c>
      <c r="G3" s="524">
        <f t="shared" si="1"/>
        <v>489855.6422379201</v>
      </c>
      <c r="H3" s="524">
        <f>SUM(H4:H9)</f>
        <v>416465.79171717016</v>
      </c>
      <c r="I3" s="524">
        <f t="shared" si="1"/>
        <v>0</v>
      </c>
      <c r="J3" s="524">
        <f t="shared" si="1"/>
        <v>0</v>
      </c>
      <c r="K3" s="524">
        <f t="shared" si="1"/>
        <v>0</v>
      </c>
      <c r="L3" s="524">
        <f t="shared" si="1"/>
        <v>0</v>
      </c>
      <c r="M3" s="524">
        <f t="shared" si="1"/>
        <v>0</v>
      </c>
      <c r="N3" s="524">
        <f t="shared" si="1"/>
        <v>0</v>
      </c>
      <c r="O3" s="524">
        <f t="shared" si="1"/>
        <v>0</v>
      </c>
      <c r="P3" s="525">
        <f>SUM(E3:O3)</f>
        <v>2114059.7881298503</v>
      </c>
    </row>
    <row r="4" spans="1:17" ht="18.75">
      <c r="A4" s="523" t="s">
        <v>32</v>
      </c>
      <c r="B4" s="526"/>
      <c r="C4" s="527" t="s">
        <v>33</v>
      </c>
      <c r="D4" s="581"/>
      <c r="E4" s="524">
        <f>'[1]Shperndarja'!D14</f>
        <v>243771.11713906995</v>
      </c>
      <c r="F4" s="524">
        <f>'[1]Shperndarja'!E14</f>
        <v>270859.34924969</v>
      </c>
      <c r="G4" s="524">
        <f>'[1]Shperndarja'!F14</f>
        <v>153750.3059649201</v>
      </c>
      <c r="H4" s="524">
        <f>'[1]Shperndarja'!G14</f>
        <v>90692.6911461702</v>
      </c>
      <c r="I4" s="524">
        <f>'[1]Shperndarja'!H14</f>
        <v>0</v>
      </c>
      <c r="J4" s="524">
        <f>'[1]Shperndarja'!I14</f>
        <v>0</v>
      </c>
      <c r="K4" s="524">
        <f>'[1]Shperndarja'!J14</f>
        <v>0</v>
      </c>
      <c r="L4" s="524">
        <f>'[1]Shperndarja'!K14</f>
        <v>0</v>
      </c>
      <c r="M4" s="524">
        <f>'[1]Shperndarja'!L14</f>
        <v>0</v>
      </c>
      <c r="N4" s="524">
        <f>'[1]Shperndarja'!M14</f>
        <v>0</v>
      </c>
      <c r="O4" s="524">
        <f>'[1]Shperndarja'!N14</f>
        <v>0</v>
      </c>
      <c r="P4" s="529">
        <f>SUM(E4:O4)</f>
        <v>759073.4634998504</v>
      </c>
      <c r="Q4" s="530"/>
    </row>
    <row r="5" spans="1:17" ht="18.75">
      <c r="A5" s="523" t="s">
        <v>34</v>
      </c>
      <c r="B5" s="526"/>
      <c r="C5" s="527" t="s">
        <v>252</v>
      </c>
      <c r="D5" s="582"/>
      <c r="E5" s="524">
        <f>'[1]Shperndarja'!D13</f>
        <v>388660</v>
      </c>
      <c r="F5" s="524">
        <f>'[1]Shperndarja'!E13</f>
        <v>173040</v>
      </c>
      <c r="G5" s="524">
        <f>'[1]Shperndarja'!F13</f>
        <v>259417</v>
      </c>
      <c r="H5" s="524">
        <f>'[1]Shperndarja'!G13</f>
        <v>236480</v>
      </c>
      <c r="I5" s="524">
        <f>'[1]Shperndarja'!H13</f>
        <v>0</v>
      </c>
      <c r="J5" s="524">
        <f>'[1]Shperndarja'!I13</f>
        <v>0</v>
      </c>
      <c r="K5" s="524">
        <f>'[1]Shperndarja'!J13</f>
        <v>0</v>
      </c>
      <c r="L5" s="524">
        <f>'[1]Shperndarja'!K13</f>
        <v>0</v>
      </c>
      <c r="M5" s="524">
        <f>'[1]Shperndarja'!L13</f>
        <v>0</v>
      </c>
      <c r="N5" s="524">
        <f>'[1]Shperndarja'!M13</f>
        <v>0</v>
      </c>
      <c r="O5" s="524">
        <f>'[1]Shperndarja'!N13</f>
        <v>0</v>
      </c>
      <c r="P5" s="529">
        <f>SUM(E5:O5)</f>
        <v>1057597</v>
      </c>
      <c r="Q5" s="530"/>
    </row>
    <row r="6" spans="1:17" ht="18.75">
      <c r="A6" s="523" t="s">
        <v>35</v>
      </c>
      <c r="B6" s="526"/>
      <c r="C6" s="527" t="s">
        <v>834</v>
      </c>
      <c r="D6" s="582"/>
      <c r="E6" s="531">
        <f>'[1]Bilanci i Energjise'!D7</f>
        <v>2451.958</v>
      </c>
      <c r="F6" s="531">
        <f>'[1]Bilanci i Energjise'!E7</f>
        <v>2076.3357</v>
      </c>
      <c r="G6" s="531">
        <f>'[1]Bilanci i Energjise'!F7</f>
        <v>3032.9896</v>
      </c>
      <c r="H6" s="531">
        <f>'[1]Bilanci i Energjise'!G7</f>
        <v>2986.6712</v>
      </c>
      <c r="I6" s="531">
        <f>'[1]Bilanci i Energjise'!H7</f>
        <v>0</v>
      </c>
      <c r="J6" s="531">
        <f>'[1]Bilanci i Energjise'!I7</f>
        <v>0</v>
      </c>
      <c r="K6" s="531">
        <f>'[1]Bilanci i Energjise'!J7</f>
        <v>0</v>
      </c>
      <c r="L6" s="531">
        <f>'[1]Bilanci i Energjise'!K7</f>
        <v>0</v>
      </c>
      <c r="M6" s="531">
        <f>'[1]Bilanci i Energjise'!L7</f>
        <v>0</v>
      </c>
      <c r="N6" s="531">
        <f>'[1]Bilanci i Energjise'!M7</f>
        <v>0</v>
      </c>
      <c r="O6" s="531">
        <f>'[1]Bilanci i Energjise'!N7</f>
        <v>0</v>
      </c>
      <c r="P6" s="529">
        <f>SUM(E6:O6)</f>
        <v>10547.9545</v>
      </c>
      <c r="Q6" s="530"/>
    </row>
    <row r="7" spans="1:17" ht="18.75">
      <c r="A7" s="523" t="s">
        <v>36</v>
      </c>
      <c r="B7" s="526"/>
      <c r="C7" s="527" t="s">
        <v>835</v>
      </c>
      <c r="D7" s="581"/>
      <c r="E7" s="531">
        <f>'[1]Shperndarja'!D11+'[1]Shperndarja'!D12</f>
        <v>50817.769152</v>
      </c>
      <c r="F7" s="531">
        <f>'[1]Shperndarja'!E11+'[1]Shperndarja'!E12</f>
        <v>76061.824934</v>
      </c>
      <c r="G7" s="531">
        <f>'[1]Shperndarja'!F11+'[1]Shperndarja'!F12</f>
        <v>73655.346673</v>
      </c>
      <c r="H7" s="531">
        <f>'[1]Shperndarja'!G11+'[1]Shperndarja'!G12</f>
        <v>86306.42937099998</v>
      </c>
      <c r="I7" s="531">
        <f>'[1]Shperndarja'!H11+'[1]Shperndarja'!H12</f>
        <v>0</v>
      </c>
      <c r="J7" s="531">
        <f>'[1]Shperndarja'!I11+'[1]Shperndarja'!I12</f>
        <v>0</v>
      </c>
      <c r="K7" s="531">
        <f>'[1]Shperndarja'!J11+'[1]Shperndarja'!J12</f>
        <v>0</v>
      </c>
      <c r="L7" s="531">
        <f>'[1]Shperndarja'!K11+'[1]Shperndarja'!K12</f>
        <v>0</v>
      </c>
      <c r="M7" s="531">
        <f>'[1]Shperndarja'!L11+'[1]Shperndarja'!L12</f>
        <v>0</v>
      </c>
      <c r="N7" s="531">
        <f>'[1]Shperndarja'!M11+'[1]Shperndarja'!M12</f>
        <v>0</v>
      </c>
      <c r="O7" s="531">
        <f>'[1]Shperndarja'!N11+'[1]Shperndarja'!N12</f>
        <v>0</v>
      </c>
      <c r="P7" s="529">
        <f>SUM(E7:O7)</f>
        <v>286841.37012999994</v>
      </c>
      <c r="Q7" s="530"/>
    </row>
    <row r="8" spans="1:16" ht="18.75">
      <c r="A8" s="523" t="s">
        <v>39</v>
      </c>
      <c r="B8" s="526"/>
      <c r="C8" s="527" t="s">
        <v>37</v>
      </c>
      <c r="D8" s="581"/>
      <c r="E8" s="532" t="s">
        <v>38</v>
      </c>
      <c r="F8" s="532" t="s">
        <v>38</v>
      </c>
      <c r="G8" s="532" t="s">
        <v>38</v>
      </c>
      <c r="H8" s="532" t="s">
        <v>38</v>
      </c>
      <c r="I8" s="532" t="s">
        <v>38</v>
      </c>
      <c r="J8" s="532" t="s">
        <v>38</v>
      </c>
      <c r="K8" s="532" t="s">
        <v>38</v>
      </c>
      <c r="L8" s="532" t="s">
        <v>38</v>
      </c>
      <c r="M8" s="532" t="s">
        <v>38</v>
      </c>
      <c r="N8" s="532" t="s">
        <v>38</v>
      </c>
      <c r="O8" s="532" t="s">
        <v>38</v>
      </c>
      <c r="P8" s="533" t="s">
        <v>38</v>
      </c>
    </row>
    <row r="9" spans="1:16" ht="18.75">
      <c r="A9" s="523" t="s">
        <v>836</v>
      </c>
      <c r="B9" s="526"/>
      <c r="C9" s="527" t="s">
        <v>40</v>
      </c>
      <c r="D9" s="581"/>
      <c r="E9" s="532" t="s">
        <v>38</v>
      </c>
      <c r="F9" s="532" t="s">
        <v>38</v>
      </c>
      <c r="G9" s="532" t="s">
        <v>38</v>
      </c>
      <c r="H9" s="532" t="s">
        <v>38</v>
      </c>
      <c r="I9" s="532" t="s">
        <v>38</v>
      </c>
      <c r="J9" s="532" t="s">
        <v>38</v>
      </c>
      <c r="K9" s="532" t="s">
        <v>38</v>
      </c>
      <c r="L9" s="532" t="s">
        <v>38</v>
      </c>
      <c r="M9" s="532" t="s">
        <v>38</v>
      </c>
      <c r="N9" s="532" t="s">
        <v>38</v>
      </c>
      <c r="O9" s="532" t="s">
        <v>38</v>
      </c>
      <c r="P9" s="533" t="s">
        <v>38</v>
      </c>
    </row>
    <row r="10" spans="1:16" ht="18.75">
      <c r="A10" s="523" t="s">
        <v>41</v>
      </c>
      <c r="B10" s="1264" t="s">
        <v>42</v>
      </c>
      <c r="C10" s="1265"/>
      <c r="D10" s="513" t="s">
        <v>903</v>
      </c>
      <c r="E10" s="524">
        <f>SUM(E11:E13)</f>
        <v>50111.888141999996</v>
      </c>
      <c r="F10" s="524">
        <f aca="true" t="shared" si="2" ref="F10:P10">SUM(F11:F13)</f>
        <v>64954.9702</v>
      </c>
      <c r="G10" s="524">
        <f t="shared" si="2"/>
        <v>69475.51465600001</v>
      </c>
      <c r="H10" s="524">
        <f t="shared" si="2"/>
        <v>84019.2440430001</v>
      </c>
      <c r="I10" s="524">
        <f t="shared" si="2"/>
        <v>0</v>
      </c>
      <c r="J10" s="524">
        <f t="shared" si="2"/>
        <v>0</v>
      </c>
      <c r="K10" s="524">
        <f t="shared" si="2"/>
        <v>0</v>
      </c>
      <c r="L10" s="524">
        <f t="shared" si="2"/>
        <v>0</v>
      </c>
      <c r="M10" s="524">
        <f t="shared" si="2"/>
        <v>0</v>
      </c>
      <c r="N10" s="524">
        <f t="shared" si="2"/>
        <v>0</v>
      </c>
      <c r="O10" s="524">
        <f t="shared" si="2"/>
        <v>0</v>
      </c>
      <c r="P10" s="524">
        <f t="shared" si="2"/>
        <v>268561.6170410001</v>
      </c>
    </row>
    <row r="11" spans="1:16" ht="18.75">
      <c r="A11" s="523" t="s">
        <v>43</v>
      </c>
      <c r="B11" s="526"/>
      <c r="C11" s="527" t="s">
        <v>253</v>
      </c>
      <c r="D11" s="582"/>
      <c r="E11" s="524">
        <f>'[1]Bilanci i Energjise'!D14</f>
        <v>2541.6</v>
      </c>
      <c r="F11" s="524">
        <f>'[1]Bilanci i Energjise'!E14</f>
        <v>2525.05</v>
      </c>
      <c r="G11" s="524">
        <f>'[1]Bilanci i Energjise'!F14</f>
        <v>2836.02</v>
      </c>
      <c r="H11" s="524">
        <f>'[1]Bilanci i Energjise'!G14</f>
        <v>3019.66</v>
      </c>
      <c r="I11" s="524">
        <f>'[1]Bilanci i Energjise'!H14</f>
        <v>0</v>
      </c>
      <c r="J11" s="524">
        <f>'[1]Bilanci i Energjise'!I14</f>
        <v>0</v>
      </c>
      <c r="K11" s="524">
        <f>'[1]Bilanci i Energjise'!J14</f>
        <v>0</v>
      </c>
      <c r="L11" s="524">
        <f>'[1]Bilanci i Energjise'!K14</f>
        <v>0</v>
      </c>
      <c r="M11" s="524">
        <f>'[1]Bilanci i Energjise'!L14</f>
        <v>0</v>
      </c>
      <c r="N11" s="524">
        <f>'[1]Bilanci i Energjise'!M14</f>
        <v>0</v>
      </c>
      <c r="O11" s="524">
        <f>'[1]Bilanci i Energjise'!N14</f>
        <v>0</v>
      </c>
      <c r="P11" s="529">
        <f>SUM(E11:O11)</f>
        <v>10922.33</v>
      </c>
    </row>
    <row r="12" spans="1:16" ht="18.75">
      <c r="A12" s="523" t="s">
        <v>44</v>
      </c>
      <c r="B12" s="526"/>
      <c r="C12" s="527" t="s">
        <v>45</v>
      </c>
      <c r="D12" s="582"/>
      <c r="E12" s="524">
        <f>'[1]Bilanci i Energjise'!D15</f>
        <v>46259.188142</v>
      </c>
      <c r="F12" s="524">
        <f>'[1]Bilanci i Energjise'!E15</f>
        <v>61343.8702</v>
      </c>
      <c r="G12" s="524">
        <f>'[1]Bilanci i Energjise'!F15</f>
        <v>64759.784656</v>
      </c>
      <c r="H12" s="524">
        <f>'[1]Bilanci i Energjise'!G15</f>
        <v>79237.3340430001</v>
      </c>
      <c r="I12" s="524">
        <f>'[1]Bilanci i Energjise'!H15</f>
        <v>0</v>
      </c>
      <c r="J12" s="524">
        <f>'[1]Bilanci i Energjise'!I15</f>
        <v>0</v>
      </c>
      <c r="K12" s="524">
        <f>'[1]Bilanci i Energjise'!J15</f>
        <v>0</v>
      </c>
      <c r="L12" s="524">
        <f>'[1]Bilanci i Energjise'!K15</f>
        <v>0</v>
      </c>
      <c r="M12" s="524">
        <f>'[1]Bilanci i Energjise'!L15</f>
        <v>0</v>
      </c>
      <c r="N12" s="524">
        <f>'[1]Bilanci i Energjise'!M15</f>
        <v>0</v>
      </c>
      <c r="O12" s="524">
        <f>'[1]Bilanci i Energjise'!N15</f>
        <v>0</v>
      </c>
      <c r="P12" s="529">
        <f>SUM(E12:O12)</f>
        <v>251600.1770410001</v>
      </c>
    </row>
    <row r="13" spans="1:16" ht="18.75">
      <c r="A13" s="523" t="s">
        <v>904</v>
      </c>
      <c r="B13" s="526"/>
      <c r="C13" s="527" t="s">
        <v>905</v>
      </c>
      <c r="D13" s="582"/>
      <c r="E13" s="524">
        <f>'[1]Bilanci i Energjise'!D16</f>
        <v>1311.1</v>
      </c>
      <c r="F13" s="524">
        <f>'[1]Bilanci i Energjise'!E16</f>
        <v>1086.05</v>
      </c>
      <c r="G13" s="524">
        <f>'[1]Bilanci i Energjise'!F16</f>
        <v>1879.71</v>
      </c>
      <c r="H13" s="524">
        <f>'[1]Bilanci i Energjise'!G16</f>
        <v>1762.25</v>
      </c>
      <c r="I13" s="524"/>
      <c r="J13" s="524"/>
      <c r="K13" s="524"/>
      <c r="L13" s="524"/>
      <c r="M13" s="524"/>
      <c r="N13" s="524"/>
      <c r="O13" s="524"/>
      <c r="P13" s="529">
        <f>SUM(E13:O13)</f>
        <v>6039.11</v>
      </c>
    </row>
    <row r="14" spans="1:16" s="522" customFormat="1" ht="18.75" customHeight="1">
      <c r="A14" s="528" t="s">
        <v>46</v>
      </c>
      <c r="B14" s="1271" t="s">
        <v>47</v>
      </c>
      <c r="C14" s="1272"/>
      <c r="D14" s="583" t="s">
        <v>48</v>
      </c>
      <c r="E14" s="534">
        <f>E2-E6</f>
        <v>733360.7744330699</v>
      </c>
      <c r="F14" s="534">
        <f aca="true" t="shared" si="3" ref="F14:O14">F2-F6</f>
        <v>584916.14438369</v>
      </c>
      <c r="G14" s="534">
        <f t="shared" si="3"/>
        <v>556298.1672939202</v>
      </c>
      <c r="H14" s="534">
        <f t="shared" si="3"/>
        <v>497498.3645601703</v>
      </c>
      <c r="I14" s="534">
        <f t="shared" si="3"/>
        <v>0</v>
      </c>
      <c r="J14" s="534">
        <f t="shared" si="3"/>
        <v>0</v>
      </c>
      <c r="K14" s="534">
        <f t="shared" si="3"/>
        <v>0</v>
      </c>
      <c r="L14" s="534">
        <f t="shared" si="3"/>
        <v>0</v>
      </c>
      <c r="M14" s="534">
        <f t="shared" si="3"/>
        <v>0</v>
      </c>
      <c r="N14" s="534">
        <f t="shared" si="3"/>
        <v>0</v>
      </c>
      <c r="O14" s="534">
        <f t="shared" si="3"/>
        <v>0</v>
      </c>
      <c r="P14" s="535">
        <f>SUM(E14:O14)</f>
        <v>2372073.45067085</v>
      </c>
    </row>
    <row r="15" spans="1:16" s="522" customFormat="1" ht="18.75" customHeight="1">
      <c r="A15" s="528" t="s">
        <v>49</v>
      </c>
      <c r="B15" s="1271" t="s">
        <v>50</v>
      </c>
      <c r="C15" s="1272"/>
      <c r="D15" s="583" t="s">
        <v>51</v>
      </c>
      <c r="E15" s="534">
        <f>SUM(E16:E18)</f>
        <v>214516.36144306994</v>
      </c>
      <c r="F15" s="534">
        <f>SUM(F16:F18)</f>
        <v>135761.62971169</v>
      </c>
      <c r="G15" s="534">
        <f>SUM(G16:G18)</f>
        <v>141847.0846859201</v>
      </c>
      <c r="H15" s="534">
        <f aca="true" t="shared" si="4" ref="H15:O15">SUM(H16:H18)</f>
        <v>106261.23067817005</v>
      </c>
      <c r="I15" s="534">
        <f t="shared" si="4"/>
        <v>0</v>
      </c>
      <c r="J15" s="534">
        <f t="shared" si="4"/>
        <v>0</v>
      </c>
      <c r="K15" s="534">
        <f>SUM(K16:K18)</f>
        <v>0</v>
      </c>
      <c r="L15" s="534">
        <f t="shared" si="4"/>
        <v>0</v>
      </c>
      <c r="M15" s="534">
        <f>SUM(M16:M18)</f>
        <v>0</v>
      </c>
      <c r="N15" s="534">
        <f t="shared" si="4"/>
        <v>0</v>
      </c>
      <c r="O15" s="534">
        <f t="shared" si="4"/>
        <v>0</v>
      </c>
      <c r="P15" s="535">
        <f>SUM(P16:P18)</f>
        <v>598386.3065188501</v>
      </c>
    </row>
    <row r="16" spans="1:16" ht="15" customHeight="1">
      <c r="A16" s="523" t="s">
        <v>52</v>
      </c>
      <c r="B16" s="536"/>
      <c r="C16" s="527" t="s">
        <v>53</v>
      </c>
      <c r="D16" s="583"/>
      <c r="E16" s="524">
        <f>'[1]Bilanci i Energjise'!D21</f>
        <v>12757.827425069758</v>
      </c>
      <c r="F16" s="524">
        <f>'[1]Bilanci i Energjise'!E21</f>
        <v>10231.534643690102</v>
      </c>
      <c r="G16" s="524">
        <f>'[1]Bilanci i Energjise'!F21</f>
        <v>9637.876603920013</v>
      </c>
      <c r="H16" s="524">
        <f>'[1]Bilanci i Energjise'!G21</f>
        <v>9851.652539170114</v>
      </c>
      <c r="I16" s="524">
        <f>'[1]Bilanci i Energjise'!H21</f>
        <v>0</v>
      </c>
      <c r="J16" s="524">
        <f>'[1]Bilanci i Energjise'!I21</f>
        <v>0</v>
      </c>
      <c r="K16" s="524">
        <f>'[1]Bilanci i Energjise'!J21</f>
        <v>0</v>
      </c>
      <c r="L16" s="524">
        <f>'[1]Bilanci i Energjise'!K21</f>
        <v>0</v>
      </c>
      <c r="M16" s="524">
        <f>'[1]Bilanci i Energjise'!L21</f>
        <v>0</v>
      </c>
      <c r="N16" s="524">
        <f>'[1]Bilanci i Energjise'!M21</f>
        <v>0</v>
      </c>
      <c r="O16" s="524">
        <f>'[1]Bilanci i Energjise'!N21</f>
        <v>0</v>
      </c>
      <c r="P16" s="529">
        <f>SUM(E16:O16)</f>
        <v>42478.89121184999</v>
      </c>
    </row>
    <row r="17" spans="1:16" ht="18.75">
      <c r="A17" s="523" t="s">
        <v>54</v>
      </c>
      <c r="B17" s="526"/>
      <c r="C17" s="527" t="s">
        <v>55</v>
      </c>
      <c r="D17" s="581"/>
      <c r="E17" s="524">
        <f>'[1]Bilanci i Energjise'!D26</f>
        <v>130054.03179830957</v>
      </c>
      <c r="F17" s="524">
        <f>'[1]Bilanci i Energjise'!E26</f>
        <v>78533.26960999762</v>
      </c>
      <c r="G17" s="524">
        <f>'[1]Bilanci i Energjise'!F26</f>
        <v>82659.05960747384</v>
      </c>
      <c r="H17" s="524">
        <f>'[1]Bilanci i Energjise'!G26</f>
        <v>58954.49086977626</v>
      </c>
      <c r="I17" s="524">
        <f>'[1]Bilanci i Energjise'!H26</f>
        <v>0</v>
      </c>
      <c r="J17" s="524">
        <f>'[1]Bilanci i Energjise'!I26</f>
        <v>0</v>
      </c>
      <c r="K17" s="524">
        <f>'[1]Bilanci i Energjise'!J26</f>
        <v>0</v>
      </c>
      <c r="L17" s="524">
        <f>'[1]Bilanci i Energjise'!K26</f>
        <v>0</v>
      </c>
      <c r="M17" s="524">
        <f>'[1]Bilanci i Energjise'!L26</f>
        <v>0</v>
      </c>
      <c r="N17" s="524">
        <f>'[1]Bilanci i Energjise'!M26</f>
        <v>0</v>
      </c>
      <c r="O17" s="524">
        <f>'[1]Bilanci i Energjise'!N26</f>
        <v>0</v>
      </c>
      <c r="P17" s="529">
        <f>SUM(E17:O17)</f>
        <v>350200.8518855573</v>
      </c>
    </row>
    <row r="18" spans="1:16" ht="18.75">
      <c r="A18" s="523" t="s">
        <v>56</v>
      </c>
      <c r="B18" s="526"/>
      <c r="C18" s="527" t="s">
        <v>57</v>
      </c>
      <c r="D18" s="581"/>
      <c r="E18" s="524">
        <f>'[1]Bilanci i Energjise'!D28</f>
        <v>71704.5022196906</v>
      </c>
      <c r="F18" s="524">
        <f>'[1]Bilanci i Energjise'!E28</f>
        <v>46996.82545800229</v>
      </c>
      <c r="G18" s="524">
        <f>'[1]Bilanci i Energjise'!F28</f>
        <v>49550.14847452624</v>
      </c>
      <c r="H18" s="524">
        <f>'[1]Bilanci i Energjise'!G28</f>
        <v>37455.08726922367</v>
      </c>
      <c r="I18" s="524">
        <f>'[1]Bilanci i Energjise'!H28</f>
        <v>0</v>
      </c>
      <c r="J18" s="524">
        <f>'[1]Bilanci i Energjise'!I28</f>
        <v>0</v>
      </c>
      <c r="K18" s="524">
        <f>'[1]Bilanci i Energjise'!J28</f>
        <v>0</v>
      </c>
      <c r="L18" s="524">
        <f>'[1]Bilanci i Energjise'!K28</f>
        <v>0</v>
      </c>
      <c r="M18" s="524">
        <f>'[1]Bilanci i Energjise'!L28</f>
        <v>0</v>
      </c>
      <c r="N18" s="524">
        <f>'[1]Bilanci i Energjise'!M28</f>
        <v>0</v>
      </c>
      <c r="O18" s="524">
        <f>'[1]Bilanci i Energjise'!N28</f>
        <v>0</v>
      </c>
      <c r="P18" s="529">
        <f>SUM(E18:O18)</f>
        <v>205706.5634214428</v>
      </c>
    </row>
    <row r="19" spans="1:16" s="522" customFormat="1" ht="18.75" customHeight="1">
      <c r="A19" s="528" t="s">
        <v>52</v>
      </c>
      <c r="B19" s="1271" t="s">
        <v>58</v>
      </c>
      <c r="C19" s="1272"/>
      <c r="D19" s="583" t="s">
        <v>59</v>
      </c>
      <c r="E19" s="537">
        <f>E15/E14</f>
        <v>0.2925113653766162</v>
      </c>
      <c r="F19" s="537">
        <f>F15/F14</f>
        <v>0.23210443243063208</v>
      </c>
      <c r="G19" s="537">
        <f>G15/G14</f>
        <v>0.25498391514738744</v>
      </c>
      <c r="H19" s="537">
        <f>H15/H14</f>
        <v>0.21359111556500043</v>
      </c>
      <c r="I19" s="537" t="e">
        <f>I15/I14</f>
        <v>#DIV/0!</v>
      </c>
      <c r="J19" s="537" t="e">
        <f>J15/J14</f>
        <v>#DIV/0!</v>
      </c>
      <c r="K19" s="537" t="e">
        <f>K15/K14</f>
        <v>#DIV/0!</v>
      </c>
      <c r="L19" s="537" t="e">
        <f>L15/L14</f>
        <v>#DIV/0!</v>
      </c>
      <c r="M19" s="537" t="e">
        <f>M15/M14</f>
        <v>#DIV/0!</v>
      </c>
      <c r="N19" s="537" t="e">
        <f>N15/N14</f>
        <v>#DIV/0!</v>
      </c>
      <c r="O19" s="537" t="e">
        <f>O15/O14</f>
        <v>#DIV/0!</v>
      </c>
      <c r="P19" s="538">
        <f>P15/P14</f>
        <v>0.25226297539379294</v>
      </c>
    </row>
    <row r="20" spans="1:16" ht="18.75">
      <c r="A20" s="523" t="s">
        <v>60</v>
      </c>
      <c r="B20" s="536"/>
      <c r="C20" s="527" t="s">
        <v>61</v>
      </c>
      <c r="D20" s="583"/>
      <c r="E20" s="539">
        <f>'[1]Bilanci i Energjise'!D22</f>
        <v>0.01733841623382104</v>
      </c>
      <c r="F20" s="539">
        <f>'[1]Bilanci i Energjise'!E22</f>
        <v>0.017430435637320853</v>
      </c>
      <c r="G20" s="539">
        <f>'[1]Bilanci i Energjise'!F22</f>
        <v>0.017231074087560413</v>
      </c>
      <c r="H20" s="539">
        <f>'[1]Bilanci i Energjise'!G22</f>
        <v>0.019684209986831607</v>
      </c>
      <c r="I20" s="539" t="e">
        <f>'[1]Bilanci i Energjise'!H22</f>
        <v>#DIV/0!</v>
      </c>
      <c r="J20" s="539" t="e">
        <f>'[1]Bilanci i Energjise'!I22</f>
        <v>#DIV/0!</v>
      </c>
      <c r="K20" s="539" t="e">
        <f>'[1]Bilanci i Energjise'!J22</f>
        <v>#DIV/0!</v>
      </c>
      <c r="L20" s="539" t="e">
        <f>'[1]Bilanci i Energjise'!K22</f>
        <v>#DIV/0!</v>
      </c>
      <c r="M20" s="539" t="e">
        <f>'[1]Bilanci i Energjise'!L22</f>
        <v>#DIV/0!</v>
      </c>
      <c r="N20" s="539" t="e">
        <f>'[1]Bilanci i Energjise'!M22</f>
        <v>#DIV/0!</v>
      </c>
      <c r="O20" s="539" t="e">
        <f>'[1]Bilanci i Energjise'!N22</f>
        <v>#DIV/0!</v>
      </c>
      <c r="P20" s="540">
        <f>'[1]Bilanci i Energjise'!P22</f>
        <v>0.0178286366099376</v>
      </c>
    </row>
    <row r="21" spans="1:16" ht="18.75">
      <c r="A21" s="523" t="s">
        <v>62</v>
      </c>
      <c r="B21" s="526"/>
      <c r="C21" s="527" t="s">
        <v>63</v>
      </c>
      <c r="D21" s="581"/>
      <c r="E21" s="539">
        <f>'[1]Bilanci i Energjise'!D27</f>
        <v>0.17733977099995404</v>
      </c>
      <c r="F21" s="539">
        <f>'[1]Bilanci i Energjise'!E27</f>
        <v>0.1342641511335714</v>
      </c>
      <c r="G21" s="539">
        <f>'[1]Bilanci i Energjise'!F27</f>
        <v>0.14858768996051885</v>
      </c>
      <c r="H21" s="539">
        <f>'[1]Bilanci i Energjise'!G27</f>
        <v>0.11850187873863048</v>
      </c>
      <c r="I21" s="539" t="e">
        <f>'[1]Bilanci i Energjise'!H27</f>
        <v>#DIV/0!</v>
      </c>
      <c r="J21" s="539" t="e">
        <f>'[1]Bilanci i Energjise'!I27</f>
        <v>#DIV/0!</v>
      </c>
      <c r="K21" s="539" t="e">
        <f>'[1]Bilanci i Energjise'!J27</f>
        <v>#DIV/0!</v>
      </c>
      <c r="L21" s="539" t="e">
        <f>'[1]Bilanci i Energjise'!K27</f>
        <v>#DIV/0!</v>
      </c>
      <c r="M21" s="539" t="e">
        <f>'[1]Bilanci i Energjise'!L27</f>
        <v>#DIV/0!</v>
      </c>
      <c r="N21" s="539" t="e">
        <f>'[1]Bilanci i Energjise'!M27</f>
        <v>#DIV/0!</v>
      </c>
      <c r="O21" s="541" t="e">
        <f>'[1]Bilanci i Energjise'!N27</f>
        <v>#DIV/0!</v>
      </c>
      <c r="P21" s="540">
        <f>'[1]Bilanci i Energjise'!P27</f>
        <v>0.14763491062492876</v>
      </c>
    </row>
    <row r="22" spans="1:16" ht="18.75">
      <c r="A22" s="523" t="s">
        <v>64</v>
      </c>
      <c r="B22" s="526"/>
      <c r="C22" s="527" t="s">
        <v>65</v>
      </c>
      <c r="D22" s="581"/>
      <c r="E22" s="539">
        <f>'[1]Bilanci i Energjise'!D29</f>
        <v>0.09777520794607852</v>
      </c>
      <c r="F22" s="539">
        <f>'[1]Bilanci i Energjise'!E29</f>
        <v>0.08034797108826865</v>
      </c>
      <c r="G22" s="539">
        <f>'[1]Bilanci i Energjise'!F29</f>
        <v>0.0890712056729578</v>
      </c>
      <c r="H22" s="539">
        <f>'[1]Bilanci i Energjise'!G29</f>
        <v>0.07528685506803039</v>
      </c>
      <c r="I22" s="539" t="e">
        <f>'[1]Bilanci i Energjise'!H29</f>
        <v>#DIV/0!</v>
      </c>
      <c r="J22" s="539" t="e">
        <f>'[1]Bilanci i Energjise'!I29</f>
        <v>#DIV/0!</v>
      </c>
      <c r="K22" s="539" t="e">
        <f>'[1]Bilanci i Energjise'!J29</f>
        <v>#DIV/0!</v>
      </c>
      <c r="L22" s="539" t="e">
        <f>'[1]Bilanci i Energjise'!K29</f>
        <v>#DIV/0!</v>
      </c>
      <c r="M22" s="539" t="e">
        <f>'[1]Bilanci i Energjise'!L29</f>
        <v>#DIV/0!</v>
      </c>
      <c r="N22" s="539" t="e">
        <f>'[1]Bilanci i Energjise'!M29</f>
        <v>#DIV/0!</v>
      </c>
      <c r="O22" s="539" t="e">
        <f>'[1]Bilanci i Energjise'!N29</f>
        <v>#DIV/0!</v>
      </c>
      <c r="P22" s="540">
        <f>'[1]Bilanci i Energjise'!P29</f>
        <v>0.08672014914347037</v>
      </c>
    </row>
    <row r="23" spans="1:17" s="522" customFormat="1" ht="16.5" customHeight="1">
      <c r="A23" s="528" t="s">
        <v>66</v>
      </c>
      <c r="B23" s="1273" t="s">
        <v>67</v>
      </c>
      <c r="C23" s="1274"/>
      <c r="D23" s="581" t="s">
        <v>748</v>
      </c>
      <c r="E23" s="534">
        <f>SUM(E24,E27,E31:E33)</f>
        <v>518844.4118</v>
      </c>
      <c r="F23" s="534">
        <f aca="true" t="shared" si="5" ref="F23:P23">SUM(F24,F27,F31:F33)</f>
        <v>449154.51467199996</v>
      </c>
      <c r="G23" s="534">
        <f t="shared" si="5"/>
        <v>414451.082608</v>
      </c>
      <c r="H23" s="534">
        <f t="shared" si="5"/>
        <v>391237.133883</v>
      </c>
      <c r="I23" s="534">
        <f t="shared" si="5"/>
        <v>0</v>
      </c>
      <c r="J23" s="534">
        <f t="shared" si="5"/>
        <v>0</v>
      </c>
      <c r="K23" s="534">
        <f t="shared" si="5"/>
        <v>0</v>
      </c>
      <c r="L23" s="534">
        <f t="shared" si="5"/>
        <v>0</v>
      </c>
      <c r="M23" s="534">
        <f t="shared" si="5"/>
        <v>0</v>
      </c>
      <c r="N23" s="534">
        <f t="shared" si="5"/>
        <v>0</v>
      </c>
      <c r="O23" s="534">
        <f t="shared" si="5"/>
        <v>0</v>
      </c>
      <c r="P23" s="535">
        <f t="shared" si="5"/>
        <v>1773687.142963</v>
      </c>
      <c r="Q23" s="542"/>
    </row>
    <row r="24" spans="1:17" s="522" customFormat="1" ht="18.75">
      <c r="A24" s="523" t="s">
        <v>68</v>
      </c>
      <c r="B24" s="1269" t="s">
        <v>749</v>
      </c>
      <c r="C24" s="1270"/>
      <c r="D24" s="584" t="s">
        <v>750</v>
      </c>
      <c r="E24" s="534">
        <f>SUM(E25:E26)</f>
        <v>2798.859</v>
      </c>
      <c r="F24" s="534">
        <f>SUM(F25:F26)</f>
        <v>2397.592</v>
      </c>
      <c r="G24" s="534">
        <f aca="true" t="shared" si="6" ref="G24:P24">SUM(G25:G26)</f>
        <v>2439.306</v>
      </c>
      <c r="H24" s="534">
        <f t="shared" si="6"/>
        <v>3001.786</v>
      </c>
      <c r="I24" s="534">
        <f t="shared" si="6"/>
        <v>0</v>
      </c>
      <c r="J24" s="534">
        <f t="shared" si="6"/>
        <v>0</v>
      </c>
      <c r="K24" s="534">
        <f t="shared" si="6"/>
        <v>0</v>
      </c>
      <c r="L24" s="534">
        <f t="shared" si="6"/>
        <v>0</v>
      </c>
      <c r="M24" s="534">
        <f t="shared" si="6"/>
        <v>0</v>
      </c>
      <c r="N24" s="534">
        <f t="shared" si="6"/>
        <v>0</v>
      </c>
      <c r="O24" s="534">
        <f t="shared" si="6"/>
        <v>0</v>
      </c>
      <c r="P24" s="535">
        <f t="shared" si="6"/>
        <v>10637.543</v>
      </c>
      <c r="Q24" s="542"/>
    </row>
    <row r="25" spans="1:17" s="522" customFormat="1" ht="18.75">
      <c r="A25" s="523" t="s">
        <v>70</v>
      </c>
      <c r="B25" s="543"/>
      <c r="C25" s="544" t="s">
        <v>751</v>
      </c>
      <c r="D25" s="584"/>
      <c r="E25" s="524">
        <v>2417.518</v>
      </c>
      <c r="F25" s="524">
        <v>2114.83</v>
      </c>
      <c r="G25" s="524">
        <v>2299.183</v>
      </c>
      <c r="H25" s="524">
        <v>2916.893</v>
      </c>
      <c r="I25" s="524"/>
      <c r="J25" s="524"/>
      <c r="K25" s="524"/>
      <c r="L25" s="524"/>
      <c r="M25" s="524"/>
      <c r="N25" s="524"/>
      <c r="O25" s="524"/>
      <c r="P25" s="529">
        <f>SUM(E25:O25)</f>
        <v>9748.423999999999</v>
      </c>
      <c r="Q25" s="545"/>
    </row>
    <row r="26" spans="1:17" s="522" customFormat="1" ht="18.75">
      <c r="A26" s="523" t="s">
        <v>72</v>
      </c>
      <c r="B26" s="543"/>
      <c r="C26" s="544" t="s">
        <v>752</v>
      </c>
      <c r="D26" s="581"/>
      <c r="E26" s="524">
        <v>381.341</v>
      </c>
      <c r="F26" s="524">
        <v>282.762</v>
      </c>
      <c r="G26" s="524">
        <v>140.123</v>
      </c>
      <c r="H26" s="524">
        <v>84.893</v>
      </c>
      <c r="I26" s="524"/>
      <c r="J26" s="524"/>
      <c r="K26" s="524"/>
      <c r="L26" s="524"/>
      <c r="M26" s="524"/>
      <c r="N26" s="524"/>
      <c r="O26" s="524"/>
      <c r="P26" s="529">
        <f>SUM(E26:O26)</f>
        <v>889.1190000000001</v>
      </c>
      <c r="Q26" s="545"/>
    </row>
    <row r="27" spans="1:16" ht="15" customHeight="1">
      <c r="A27" s="523" t="s">
        <v>75</v>
      </c>
      <c r="B27" s="1269" t="s">
        <v>69</v>
      </c>
      <c r="C27" s="1270"/>
      <c r="D27" s="584" t="s">
        <v>753</v>
      </c>
      <c r="E27" s="534">
        <f>SUM(E28:E30)</f>
        <v>136166.7568</v>
      </c>
      <c r="F27" s="534">
        <f>SUM(F28:F30)</f>
        <v>127067.44878300003</v>
      </c>
      <c r="G27" s="524">
        <f>SUM(G28:G30)</f>
        <v>122874.60710800001</v>
      </c>
      <c r="H27" s="524">
        <f aca="true" t="shared" si="7" ref="H27:M27">SUM(H28:H30)</f>
        <v>124725.26420300001</v>
      </c>
      <c r="I27" s="524">
        <f t="shared" si="7"/>
        <v>0</v>
      </c>
      <c r="J27" s="524">
        <f t="shared" si="7"/>
        <v>0</v>
      </c>
      <c r="K27" s="524">
        <f t="shared" si="7"/>
        <v>0</v>
      </c>
      <c r="L27" s="524">
        <f t="shared" si="7"/>
        <v>0</v>
      </c>
      <c r="M27" s="524">
        <f t="shared" si="7"/>
        <v>0</v>
      </c>
      <c r="N27" s="524">
        <f>SUM(N28:N30)</f>
        <v>0</v>
      </c>
      <c r="O27" s="524">
        <f>SUM(O28:O30)</f>
        <v>0</v>
      </c>
      <c r="P27" s="535">
        <f>SUM(P28:P30)</f>
        <v>510834.07689400006</v>
      </c>
    </row>
    <row r="28" spans="1:16" ht="18.75">
      <c r="A28" s="523" t="s">
        <v>754</v>
      </c>
      <c r="B28" s="546"/>
      <c r="C28" s="544" t="s">
        <v>71</v>
      </c>
      <c r="D28" s="581"/>
      <c r="E28" s="524"/>
      <c r="F28" s="524"/>
      <c r="G28" s="524"/>
      <c r="H28" s="524"/>
      <c r="I28" s="531"/>
      <c r="J28" s="531"/>
      <c r="K28" s="531"/>
      <c r="L28" s="531"/>
      <c r="M28" s="531"/>
      <c r="N28" s="531"/>
      <c r="O28" s="531"/>
      <c r="P28" s="529">
        <f>SUM(E28:F28)</f>
        <v>0</v>
      </c>
    </row>
    <row r="29" spans="1:17" ht="18.75">
      <c r="A29" s="523" t="s">
        <v>755</v>
      </c>
      <c r="B29" s="546"/>
      <c r="C29" s="544" t="s">
        <v>73</v>
      </c>
      <c r="D29" s="581"/>
      <c r="E29" s="524">
        <v>1138.2168</v>
      </c>
      <c r="F29" s="524">
        <v>968.0565</v>
      </c>
      <c r="G29" s="524">
        <v>855.09685</v>
      </c>
      <c r="H29" s="524">
        <v>704.21705</v>
      </c>
      <c r="I29" s="531"/>
      <c r="J29" s="531"/>
      <c r="K29" s="531"/>
      <c r="L29" s="531"/>
      <c r="M29" s="531"/>
      <c r="N29" s="531"/>
      <c r="O29" s="531"/>
      <c r="P29" s="529">
        <f>SUM(E29:O29)</f>
        <v>3665.5872</v>
      </c>
      <c r="Q29" s="547"/>
    </row>
    <row r="30" spans="1:16" ht="15.75" customHeight="1">
      <c r="A30" s="523" t="s">
        <v>756</v>
      </c>
      <c r="B30" s="546"/>
      <c r="C30" s="548" t="s">
        <v>74</v>
      </c>
      <c r="D30" s="585"/>
      <c r="E30" s="524">
        <v>135028.54</v>
      </c>
      <c r="F30" s="524">
        <v>126099.39228300002</v>
      </c>
      <c r="G30" s="524">
        <v>122019.51025800001</v>
      </c>
      <c r="H30" s="524">
        <v>124021.047153</v>
      </c>
      <c r="I30" s="531"/>
      <c r="J30" s="531"/>
      <c r="K30" s="531"/>
      <c r="L30" s="531"/>
      <c r="M30" s="531"/>
      <c r="N30" s="531"/>
      <c r="O30" s="531"/>
      <c r="P30" s="529">
        <f>SUM(E30:O30)</f>
        <v>507168.48969400005</v>
      </c>
    </row>
    <row r="31" spans="1:16" ht="15.75" customHeight="1">
      <c r="A31" s="523" t="s">
        <v>77</v>
      </c>
      <c r="B31" s="1269" t="s">
        <v>76</v>
      </c>
      <c r="C31" s="1270"/>
      <c r="D31" s="584"/>
      <c r="E31" s="524">
        <v>28400.106</v>
      </c>
      <c r="F31" s="524">
        <v>26794.27</v>
      </c>
      <c r="G31" s="524">
        <v>29801.654799999997</v>
      </c>
      <c r="H31" s="549">
        <v>29084.279</v>
      </c>
      <c r="I31" s="531"/>
      <c r="J31" s="531"/>
      <c r="K31" s="531"/>
      <c r="L31" s="531"/>
      <c r="M31" s="531"/>
      <c r="N31" s="531"/>
      <c r="O31" s="531"/>
      <c r="P31" s="535">
        <f>SUM(E31:O31)</f>
        <v>114080.3098</v>
      </c>
    </row>
    <row r="32" spans="1:16" ht="15.75" customHeight="1">
      <c r="A32" s="523" t="s">
        <v>79</v>
      </c>
      <c r="B32" s="1269" t="s">
        <v>78</v>
      </c>
      <c r="C32" s="1270"/>
      <c r="D32" s="584"/>
      <c r="E32" s="524">
        <v>27252.8</v>
      </c>
      <c r="F32" s="524">
        <v>26362.363889000004</v>
      </c>
      <c r="G32" s="524">
        <v>23650.457912</v>
      </c>
      <c r="H32" s="524">
        <v>20871.485680000005</v>
      </c>
      <c r="I32" s="531"/>
      <c r="J32" s="531"/>
      <c r="K32" s="531"/>
      <c r="L32" s="531"/>
      <c r="M32" s="531"/>
      <c r="N32" s="531"/>
      <c r="O32" s="531"/>
      <c r="P32" s="535">
        <f>SUM(E32:O32)</f>
        <v>98137.10748100001</v>
      </c>
    </row>
    <row r="33" spans="1:16" ht="15.75" customHeight="1">
      <c r="A33" s="523" t="s">
        <v>757</v>
      </c>
      <c r="B33" s="1269" t="s">
        <v>80</v>
      </c>
      <c r="C33" s="1270"/>
      <c r="D33" s="584" t="s">
        <v>758</v>
      </c>
      <c r="E33" s="524">
        <f>SUM(E34:E35)</f>
        <v>324225.89</v>
      </c>
      <c r="F33" s="524">
        <f aca="true" t="shared" si="8" ref="F33:N33">SUM(F34:F35)</f>
        <v>266532.83999999997</v>
      </c>
      <c r="G33" s="524">
        <f t="shared" si="8"/>
        <v>235685.056788</v>
      </c>
      <c r="H33" s="524">
        <f t="shared" si="8"/>
        <v>213554.319</v>
      </c>
      <c r="I33" s="524">
        <f t="shared" si="8"/>
        <v>0</v>
      </c>
      <c r="J33" s="524">
        <f t="shared" si="8"/>
        <v>0</v>
      </c>
      <c r="K33" s="524">
        <f t="shared" si="8"/>
        <v>0</v>
      </c>
      <c r="L33" s="524">
        <f t="shared" si="8"/>
        <v>0</v>
      </c>
      <c r="M33" s="524">
        <f t="shared" si="8"/>
        <v>0</v>
      </c>
      <c r="N33" s="524">
        <f t="shared" si="8"/>
        <v>0</v>
      </c>
      <c r="O33" s="524">
        <f>SUM(O34:O35)</f>
        <v>0</v>
      </c>
      <c r="P33" s="535">
        <f>SUM(P34:P35)</f>
        <v>1039998.1057879999</v>
      </c>
    </row>
    <row r="34" spans="1:16" ht="18.75">
      <c r="A34" s="523" t="s">
        <v>759</v>
      </c>
      <c r="B34" s="546"/>
      <c r="C34" s="544" t="s">
        <v>231</v>
      </c>
      <c r="D34" s="581"/>
      <c r="E34" s="524">
        <v>317725.177</v>
      </c>
      <c r="F34" s="524">
        <v>260156.398</v>
      </c>
      <c r="G34" s="524">
        <v>229386.498788</v>
      </c>
      <c r="H34" s="524">
        <v>207293.671</v>
      </c>
      <c r="I34" s="524"/>
      <c r="J34" s="524"/>
      <c r="K34" s="524"/>
      <c r="L34" s="524"/>
      <c r="M34" s="524"/>
      <c r="N34" s="524"/>
      <c r="O34" s="524"/>
      <c r="P34" s="529">
        <f aca="true" t="shared" si="9" ref="P34:P40">SUM(E34:O34)</f>
        <v>1014561.7447879999</v>
      </c>
    </row>
    <row r="35" spans="1:16" ht="18.75">
      <c r="A35" s="523" t="s">
        <v>760</v>
      </c>
      <c r="B35" s="546"/>
      <c r="C35" s="544" t="s">
        <v>81</v>
      </c>
      <c r="D35" s="581"/>
      <c r="E35" s="524">
        <v>6500.713</v>
      </c>
      <c r="F35" s="524">
        <v>6376.442</v>
      </c>
      <c r="G35" s="524">
        <v>6298.558</v>
      </c>
      <c r="H35" s="524">
        <v>6260.648</v>
      </c>
      <c r="I35" s="524"/>
      <c r="J35" s="524"/>
      <c r="K35" s="524"/>
      <c r="L35" s="524"/>
      <c r="M35" s="524"/>
      <c r="N35" s="524"/>
      <c r="O35" s="524"/>
      <c r="P35" s="529">
        <f t="shared" si="9"/>
        <v>25436.361</v>
      </c>
    </row>
    <row r="36" spans="1:17" s="522" customFormat="1" ht="15" customHeight="1">
      <c r="A36" s="528" t="s">
        <v>82</v>
      </c>
      <c r="B36" s="1271" t="s">
        <v>83</v>
      </c>
      <c r="C36" s="1272"/>
      <c r="D36" s="583"/>
      <c r="E36" s="534">
        <f>'[1]Faturime dhe Arketime 2019'!S13</f>
        <v>6625288.898327999</v>
      </c>
      <c r="F36" s="534">
        <f>'[1]Faturime dhe Arketime 2019'!S30</f>
        <v>6710113.958630001</v>
      </c>
      <c r="G36" s="534">
        <f>'[1]Faturime dhe Arketime 2019'!O68</f>
        <v>5819929.301357998</v>
      </c>
      <c r="H36" s="534">
        <f>'[1]Faturime dhe Arketime 2019'!O87</f>
        <v>5496920.219824</v>
      </c>
      <c r="I36" s="534"/>
      <c r="J36" s="534"/>
      <c r="K36" s="550"/>
      <c r="L36" s="550"/>
      <c r="M36" s="550"/>
      <c r="N36" s="550"/>
      <c r="O36" s="534"/>
      <c r="P36" s="535">
        <f t="shared" si="9"/>
        <v>24652252.37814</v>
      </c>
      <c r="Q36" s="542"/>
    </row>
    <row r="37" spans="1:18" s="522" customFormat="1" ht="15" customHeight="1">
      <c r="A37" s="528" t="s">
        <v>84</v>
      </c>
      <c r="B37" s="1271" t="s">
        <v>85</v>
      </c>
      <c r="C37" s="1272"/>
      <c r="D37" s="583" t="s">
        <v>86</v>
      </c>
      <c r="E37" s="534">
        <f aca="true" t="shared" si="10" ref="E37:O37">SUM(E38:E40)</f>
        <v>6012062.877342122</v>
      </c>
      <c r="F37" s="534">
        <f t="shared" si="10"/>
        <v>6214347.548257996</v>
      </c>
      <c r="G37" s="534">
        <f t="shared" si="10"/>
        <v>5809420.309738821</v>
      </c>
      <c r="H37" s="534">
        <f t="shared" si="10"/>
        <v>5627002.791800902</v>
      </c>
      <c r="I37" s="534">
        <f t="shared" si="10"/>
        <v>0</v>
      </c>
      <c r="J37" s="534">
        <f t="shared" si="10"/>
        <v>0</v>
      </c>
      <c r="K37" s="534">
        <f t="shared" si="10"/>
        <v>0</v>
      </c>
      <c r="L37" s="534">
        <f t="shared" si="10"/>
        <v>0</v>
      </c>
      <c r="M37" s="534">
        <f t="shared" si="10"/>
        <v>0</v>
      </c>
      <c r="N37" s="534">
        <f t="shared" si="10"/>
        <v>0</v>
      </c>
      <c r="O37" s="534">
        <f t="shared" si="10"/>
        <v>0</v>
      </c>
      <c r="P37" s="535">
        <f t="shared" si="9"/>
        <v>23662833.527139843</v>
      </c>
      <c r="Q37" s="551"/>
      <c r="R37" s="542"/>
    </row>
    <row r="38" spans="1:17" ht="18.75">
      <c r="A38" s="523" t="s">
        <v>87</v>
      </c>
      <c r="B38" s="546"/>
      <c r="C38" s="527" t="s">
        <v>88</v>
      </c>
      <c r="D38" s="581"/>
      <c r="E38" s="524">
        <v>4199028.819984123</v>
      </c>
      <c r="F38" s="524">
        <v>4183586.9842799967</v>
      </c>
      <c r="G38" s="524">
        <v>3585869.581140002</v>
      </c>
      <c r="H38" s="524">
        <v>3368246.653469999</v>
      </c>
      <c r="I38" s="524"/>
      <c r="J38" s="524"/>
      <c r="K38" s="531"/>
      <c r="L38" s="531"/>
      <c r="M38" s="531"/>
      <c r="N38" s="531"/>
      <c r="O38" s="531"/>
      <c r="P38" s="529">
        <f t="shared" si="9"/>
        <v>15336732.03887412</v>
      </c>
      <c r="Q38" s="552"/>
    </row>
    <row r="39" spans="1:17" ht="18.75">
      <c r="A39" s="523" t="s">
        <v>89</v>
      </c>
      <c r="B39" s="546"/>
      <c r="C39" s="548" t="s">
        <v>90</v>
      </c>
      <c r="D39" s="585"/>
      <c r="E39" s="524">
        <v>29.72283</v>
      </c>
      <c r="F39" s="524">
        <v>188149.34521999964</v>
      </c>
      <c r="G39" s="524">
        <v>1480505.9795620183</v>
      </c>
      <c r="H39" s="524">
        <v>1814838.919384</v>
      </c>
      <c r="I39" s="524"/>
      <c r="J39" s="524"/>
      <c r="K39" s="531"/>
      <c r="L39" s="531"/>
      <c r="M39" s="531"/>
      <c r="N39" s="531"/>
      <c r="O39" s="531"/>
      <c r="P39" s="529">
        <f t="shared" si="9"/>
        <v>3483523.966996018</v>
      </c>
      <c r="Q39" s="552"/>
    </row>
    <row r="40" spans="1:17" ht="15.75" customHeight="1">
      <c r="A40" s="523" t="s">
        <v>91</v>
      </c>
      <c r="B40" s="546"/>
      <c r="C40" s="548" t="s">
        <v>92</v>
      </c>
      <c r="D40" s="581"/>
      <c r="E40" s="524">
        <v>1813004.3345279987</v>
      </c>
      <c r="F40" s="524">
        <v>1842611.218758</v>
      </c>
      <c r="G40" s="524">
        <v>743044.749036801</v>
      </c>
      <c r="H40" s="524">
        <v>443917.2189469032</v>
      </c>
      <c r="I40" s="524"/>
      <c r="J40" s="524"/>
      <c r="K40" s="531"/>
      <c r="L40" s="531"/>
      <c r="M40" s="531"/>
      <c r="N40" s="531"/>
      <c r="O40" s="531"/>
      <c r="P40" s="529">
        <f t="shared" si="9"/>
        <v>4842577.521269702</v>
      </c>
      <c r="Q40" s="552"/>
    </row>
    <row r="41" spans="1:18" s="522" customFormat="1" ht="18.75">
      <c r="A41" s="528" t="s">
        <v>87</v>
      </c>
      <c r="B41" s="1271" t="s">
        <v>93</v>
      </c>
      <c r="C41" s="1272"/>
      <c r="D41" s="583" t="s">
        <v>94</v>
      </c>
      <c r="E41" s="553">
        <f>E37/E$36</f>
        <v>0.907441617958632</v>
      </c>
      <c r="F41" s="553">
        <f>F37/F$36</f>
        <v>0.9261165438577402</v>
      </c>
      <c r="G41" s="553">
        <f>G37/G$36</f>
        <v>0.9981943094022252</v>
      </c>
      <c r="H41" s="553">
        <f>H37/H$36</f>
        <v>1.023664627968908</v>
      </c>
      <c r="I41" s="553" t="e">
        <f aca="true" t="shared" si="11" ref="I41:P44">I37/I$36</f>
        <v>#DIV/0!</v>
      </c>
      <c r="J41" s="553" t="e">
        <f t="shared" si="11"/>
        <v>#DIV/0!</v>
      </c>
      <c r="K41" s="553" t="e">
        <f t="shared" si="11"/>
        <v>#DIV/0!</v>
      </c>
      <c r="L41" s="553" t="e">
        <f t="shared" si="11"/>
        <v>#DIV/0!</v>
      </c>
      <c r="M41" s="553" t="e">
        <f t="shared" si="11"/>
        <v>#DIV/0!</v>
      </c>
      <c r="N41" s="553" t="e">
        <f t="shared" si="11"/>
        <v>#DIV/0!</v>
      </c>
      <c r="O41" s="553" t="e">
        <f t="shared" si="11"/>
        <v>#DIV/0!</v>
      </c>
      <c r="P41" s="554">
        <f>P37/P$36</f>
        <v>0.9598649715318708</v>
      </c>
      <c r="Q41" s="530"/>
      <c r="R41" s="518"/>
    </row>
    <row r="42" spans="1:16" ht="18.75">
      <c r="A42" s="523" t="s">
        <v>95</v>
      </c>
      <c r="B42" s="546"/>
      <c r="C42" s="527" t="s">
        <v>96</v>
      </c>
      <c r="D42" s="581" t="s">
        <v>97</v>
      </c>
      <c r="E42" s="541">
        <f>E38/E$36</f>
        <v>0.6337880331594019</v>
      </c>
      <c r="F42" s="541">
        <f>F38/F$36</f>
        <v>0.6234748038666926</v>
      </c>
      <c r="G42" s="541">
        <f>G38/G$36</f>
        <v>0.6161362785460797</v>
      </c>
      <c r="H42" s="541">
        <f>H38/H$36</f>
        <v>0.612751598853993</v>
      </c>
      <c r="I42" s="541" t="e">
        <f t="shared" si="11"/>
        <v>#DIV/0!</v>
      </c>
      <c r="J42" s="541" t="e">
        <f t="shared" si="11"/>
        <v>#DIV/0!</v>
      </c>
      <c r="K42" s="541" t="e">
        <f>K38/K$36</f>
        <v>#DIV/0!</v>
      </c>
      <c r="L42" s="541" t="e">
        <f t="shared" si="11"/>
        <v>#DIV/0!</v>
      </c>
      <c r="M42" s="541" t="e">
        <f t="shared" si="11"/>
        <v>#DIV/0!</v>
      </c>
      <c r="N42" s="541" t="e">
        <f t="shared" si="11"/>
        <v>#DIV/0!</v>
      </c>
      <c r="O42" s="541" t="e">
        <f t="shared" si="11"/>
        <v>#DIV/0!</v>
      </c>
      <c r="P42" s="555">
        <f>P38/P$36</f>
        <v>0.6221229526464579</v>
      </c>
    </row>
    <row r="43" spans="1:16" ht="18.75">
      <c r="A43" s="523" t="s">
        <v>98</v>
      </c>
      <c r="B43" s="546"/>
      <c r="C43" s="548" t="s">
        <v>99</v>
      </c>
      <c r="D43" s="581" t="s">
        <v>100</v>
      </c>
      <c r="E43" s="541">
        <f aca="true" t="shared" si="12" ref="E43:H44">E39/E$36</f>
        <v>4.486269271593733E-06</v>
      </c>
      <c r="F43" s="539">
        <f t="shared" si="12"/>
        <v>0.028039664658454467</v>
      </c>
      <c r="G43" s="541">
        <f t="shared" si="12"/>
        <v>0.25438556087211633</v>
      </c>
      <c r="H43" s="541">
        <f t="shared" si="12"/>
        <v>0.33015558654808114</v>
      </c>
      <c r="I43" s="541" t="e">
        <f t="shared" si="11"/>
        <v>#DIV/0!</v>
      </c>
      <c r="J43" s="541" t="e">
        <f t="shared" si="11"/>
        <v>#DIV/0!</v>
      </c>
      <c r="K43" s="541" t="e">
        <f>K39/K$36</f>
        <v>#DIV/0!</v>
      </c>
      <c r="L43" s="541" t="e">
        <f t="shared" si="11"/>
        <v>#DIV/0!</v>
      </c>
      <c r="M43" s="541" t="e">
        <f t="shared" si="11"/>
        <v>#DIV/0!</v>
      </c>
      <c r="N43" s="541" t="e">
        <f t="shared" si="11"/>
        <v>#DIV/0!</v>
      </c>
      <c r="O43" s="541" t="e">
        <f t="shared" si="11"/>
        <v>#DIV/0!</v>
      </c>
      <c r="P43" s="555">
        <f t="shared" si="11"/>
        <v>0.14130651891609622</v>
      </c>
    </row>
    <row r="44" spans="1:16" ht="18.75">
      <c r="A44" s="523" t="s">
        <v>101</v>
      </c>
      <c r="B44" s="546"/>
      <c r="C44" s="548" t="s">
        <v>102</v>
      </c>
      <c r="D44" s="581" t="s">
        <v>103</v>
      </c>
      <c r="E44" s="541">
        <f t="shared" si="12"/>
        <v>0.2736490985299585</v>
      </c>
      <c r="F44" s="541">
        <f t="shared" si="12"/>
        <v>0.2746020753325931</v>
      </c>
      <c r="G44" s="541">
        <f t="shared" si="12"/>
        <v>0.1276724699840292</v>
      </c>
      <c r="H44" s="541">
        <f t="shared" si="12"/>
        <v>0.08075744256683363</v>
      </c>
      <c r="I44" s="541" t="e">
        <f t="shared" si="11"/>
        <v>#DIV/0!</v>
      </c>
      <c r="J44" s="541" t="e">
        <f t="shared" si="11"/>
        <v>#DIV/0!</v>
      </c>
      <c r="K44" s="541" t="e">
        <f>K40/K$36</f>
        <v>#DIV/0!</v>
      </c>
      <c r="L44" s="541" t="e">
        <f>L40/L$36</f>
        <v>#DIV/0!</v>
      </c>
      <c r="M44" s="541" t="e">
        <f>M40/M$36</f>
        <v>#DIV/0!</v>
      </c>
      <c r="N44" s="541" t="e">
        <f>N40/N$36</f>
        <v>#DIV/0!</v>
      </c>
      <c r="O44" s="541" t="e">
        <f t="shared" si="11"/>
        <v>#DIV/0!</v>
      </c>
      <c r="P44" s="555">
        <f t="shared" si="11"/>
        <v>0.1964354999693165</v>
      </c>
    </row>
    <row r="45" spans="1:16" s="522" customFormat="1" ht="19.5" thickBot="1">
      <c r="A45" s="556" t="s">
        <v>104</v>
      </c>
      <c r="B45" s="1275" t="s">
        <v>105</v>
      </c>
      <c r="C45" s="1276"/>
      <c r="D45" s="586"/>
      <c r="E45" s="557">
        <f>'[1]Faturime dhe Arketime 2019'!S30</f>
        <v>6710113.958630001</v>
      </c>
      <c r="F45" s="557">
        <f>'[1]Faturime dhe Arketime 2019'!S49</f>
        <v>5819929.301357998</v>
      </c>
      <c r="G45" s="557">
        <f>'[1]Faturime dhe Arketime 2019'!S68</f>
        <v>5496920.219824</v>
      </c>
      <c r="H45" s="557">
        <f>'[1]Faturime dhe Arketime 2019'!S87</f>
        <v>5155721.926522</v>
      </c>
      <c r="I45" s="557">
        <f>'[1]Faturime dhe Arketime 2019'!S106</f>
        <v>0</v>
      </c>
      <c r="J45" s="557">
        <f>'[1]Faturime dhe Arketime 2019'!S125</f>
        <v>0</v>
      </c>
      <c r="K45" s="558">
        <f>'[1]Faturime dhe Arketime 2019'!S144</f>
        <v>0</v>
      </c>
      <c r="L45" s="558">
        <f>'[1]Faturime dhe Arketime 2019'!S163</f>
        <v>0</v>
      </c>
      <c r="M45" s="558">
        <f>'[1]Faturime dhe Arketime 2019'!S182</f>
        <v>0</v>
      </c>
      <c r="N45" s="558">
        <f>'[1]Faturime dhe Arketime 2019'!S201</f>
        <v>0</v>
      </c>
      <c r="O45" s="558">
        <f>'[1]Faturime dhe Arketime 2019'!S220</f>
        <v>0</v>
      </c>
      <c r="P45" s="559">
        <f>SUM(E45:O45)</f>
        <v>23182685.406333998</v>
      </c>
    </row>
    <row r="46" spans="1:16" ht="19.5" thickBot="1">
      <c r="A46" s="560"/>
      <c r="B46" s="561"/>
      <c r="C46" s="562"/>
      <c r="D46" s="587"/>
      <c r="E46" s="563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5"/>
    </row>
    <row r="47" spans="1:18" ht="18.75">
      <c r="A47" s="566">
        <v>1</v>
      </c>
      <c r="B47" s="1282" t="s">
        <v>106</v>
      </c>
      <c r="C47" s="1283"/>
      <c r="D47" s="580"/>
      <c r="E47" s="567">
        <v>1239101</v>
      </c>
      <c r="F47" s="567">
        <v>1242503</v>
      </c>
      <c r="G47" s="567">
        <v>1234670</v>
      </c>
      <c r="H47" s="567">
        <v>1245202</v>
      </c>
      <c r="I47" s="567"/>
      <c r="J47" s="567"/>
      <c r="K47" s="567"/>
      <c r="L47" s="567"/>
      <c r="M47" s="567"/>
      <c r="N47" s="567"/>
      <c r="O47" s="567"/>
      <c r="P47" s="568">
        <f>H47</f>
        <v>1245202</v>
      </c>
      <c r="Q47" s="569"/>
      <c r="R47" s="530"/>
    </row>
    <row r="48" spans="1:18" ht="18.75">
      <c r="A48" s="570">
        <v>2</v>
      </c>
      <c r="B48" s="1279" t="s">
        <v>107</v>
      </c>
      <c r="C48" s="1280"/>
      <c r="D48" s="588"/>
      <c r="E48" s="571">
        <v>957714</v>
      </c>
      <c r="F48" s="571">
        <v>953940</v>
      </c>
      <c r="G48" s="571">
        <v>960236</v>
      </c>
      <c r="H48" s="571">
        <v>968762</v>
      </c>
      <c r="I48" s="571"/>
      <c r="J48" s="571"/>
      <c r="K48" s="571"/>
      <c r="L48" s="571"/>
      <c r="M48" s="571"/>
      <c r="N48" s="571"/>
      <c r="O48" s="571"/>
      <c r="P48" s="572">
        <f aca="true" t="shared" si="13" ref="P48:P56">SUM(E48:O48)</f>
        <v>3840652</v>
      </c>
      <c r="Q48" s="552"/>
      <c r="R48" s="530"/>
    </row>
    <row r="49" spans="1:16" ht="18.75">
      <c r="A49" s="570">
        <v>3</v>
      </c>
      <c r="B49" s="1279" t="s">
        <v>108</v>
      </c>
      <c r="C49" s="1280"/>
      <c r="D49" s="581"/>
      <c r="E49" s="571">
        <v>518358.22418999</v>
      </c>
      <c r="F49" s="571">
        <f>448762.75017147-11.048</f>
        <v>448751.70217147</v>
      </c>
      <c r="G49" s="571">
        <f>414074.58197057+10.9297874300479</f>
        <v>414085.51175800007</v>
      </c>
      <c r="H49" s="571">
        <v>390929.75983229</v>
      </c>
      <c r="I49" s="571"/>
      <c r="J49" s="571"/>
      <c r="K49" s="571"/>
      <c r="L49" s="571"/>
      <c r="M49" s="571"/>
      <c r="N49" s="571"/>
      <c r="O49" s="571"/>
      <c r="P49" s="572">
        <f t="shared" si="13"/>
        <v>1772125.1979517501</v>
      </c>
    </row>
    <row r="50" spans="1:16" ht="18.75">
      <c r="A50" s="570">
        <v>4</v>
      </c>
      <c r="B50" s="1279" t="s">
        <v>109</v>
      </c>
      <c r="C50" s="1280"/>
      <c r="D50" s="581"/>
      <c r="E50" s="571">
        <v>284296</v>
      </c>
      <c r="F50" s="571">
        <v>294796</v>
      </c>
      <c r="G50" s="571">
        <v>282618</v>
      </c>
      <c r="H50" s="571">
        <v>295999</v>
      </c>
      <c r="I50" s="571"/>
      <c r="J50" s="571"/>
      <c r="K50" s="571"/>
      <c r="L50" s="571"/>
      <c r="M50" s="571"/>
      <c r="N50" s="571"/>
      <c r="O50" s="571"/>
      <c r="P50" s="572">
        <f t="shared" si="13"/>
        <v>1157709</v>
      </c>
    </row>
    <row r="51" spans="1:16" ht="18.75">
      <c r="A51" s="570">
        <v>5</v>
      </c>
      <c r="B51" s="1279" t="s">
        <v>110</v>
      </c>
      <c r="C51" s="1280"/>
      <c r="D51" s="581"/>
      <c r="E51" s="571">
        <v>0</v>
      </c>
      <c r="F51" s="571">
        <v>0</v>
      </c>
      <c r="G51" s="571">
        <v>0</v>
      </c>
      <c r="H51" s="571">
        <v>0</v>
      </c>
      <c r="I51" s="571"/>
      <c r="J51" s="571"/>
      <c r="K51" s="571"/>
      <c r="L51" s="571"/>
      <c r="M51" s="571"/>
      <c r="N51" s="571"/>
      <c r="O51" s="571"/>
      <c r="P51" s="572">
        <f t="shared" si="13"/>
        <v>0</v>
      </c>
    </row>
    <row r="52" spans="1:16" ht="18.75">
      <c r="A52" s="570">
        <v>6</v>
      </c>
      <c r="B52" s="1279" t="s">
        <v>111</v>
      </c>
      <c r="C52" s="1280"/>
      <c r="D52" s="581"/>
      <c r="E52" s="571">
        <v>0</v>
      </c>
      <c r="F52" s="571">
        <v>0</v>
      </c>
      <c r="G52" s="571">
        <v>0</v>
      </c>
      <c r="H52" s="571">
        <v>0</v>
      </c>
      <c r="I52" s="571"/>
      <c r="J52" s="571"/>
      <c r="K52" s="571"/>
      <c r="L52" s="571"/>
      <c r="M52" s="571"/>
      <c r="N52" s="571"/>
      <c r="O52" s="571"/>
      <c r="P52" s="572">
        <f t="shared" si="13"/>
        <v>0</v>
      </c>
    </row>
    <row r="53" spans="1:16" ht="18.75">
      <c r="A53" s="570">
        <v>7</v>
      </c>
      <c r="B53" s="1279" t="s">
        <v>112</v>
      </c>
      <c r="C53" s="1280"/>
      <c r="D53" s="581"/>
      <c r="E53" s="571">
        <v>0</v>
      </c>
      <c r="F53" s="571">
        <v>0</v>
      </c>
      <c r="G53" s="571">
        <v>0</v>
      </c>
      <c r="H53" s="571">
        <v>0</v>
      </c>
      <c r="I53" s="571"/>
      <c r="J53" s="571"/>
      <c r="K53" s="571"/>
      <c r="L53" s="571"/>
      <c r="M53" s="571"/>
      <c r="N53" s="571"/>
      <c r="O53" s="571"/>
      <c r="P53" s="572">
        <f t="shared" si="13"/>
        <v>0</v>
      </c>
    </row>
    <row r="54" spans="1:16" ht="18.75">
      <c r="A54" s="570">
        <v>8</v>
      </c>
      <c r="B54" s="1279" t="s">
        <v>113</v>
      </c>
      <c r="C54" s="1280"/>
      <c r="D54" s="581"/>
      <c r="E54" s="571">
        <v>0</v>
      </c>
      <c r="F54" s="571">
        <v>0</v>
      </c>
      <c r="G54" s="571">
        <v>0</v>
      </c>
      <c r="H54" s="571">
        <v>0</v>
      </c>
      <c r="I54" s="571"/>
      <c r="J54" s="571"/>
      <c r="K54" s="571"/>
      <c r="L54" s="571"/>
      <c r="M54" s="571"/>
      <c r="N54" s="571"/>
      <c r="O54" s="571"/>
      <c r="P54" s="572">
        <f t="shared" si="13"/>
        <v>0</v>
      </c>
    </row>
    <row r="55" spans="1:16" ht="18.75">
      <c r="A55" s="570">
        <v>9</v>
      </c>
      <c r="B55" s="1280" t="s">
        <v>114</v>
      </c>
      <c r="C55" s="1281"/>
      <c r="D55" s="581"/>
      <c r="E55" s="571">
        <v>395146</v>
      </c>
      <c r="F55" s="571">
        <v>371921</v>
      </c>
      <c r="G55" s="571">
        <v>419418</v>
      </c>
      <c r="H55" s="571">
        <v>432952</v>
      </c>
      <c r="I55" s="571"/>
      <c r="J55" s="571"/>
      <c r="K55" s="571"/>
      <c r="L55" s="571"/>
      <c r="M55" s="571"/>
      <c r="N55" s="571"/>
      <c r="O55" s="571"/>
      <c r="P55" s="572">
        <f t="shared" si="13"/>
        <v>1619437</v>
      </c>
    </row>
    <row r="56" spans="1:17" ht="19.5" thickBot="1">
      <c r="A56" s="573">
        <v>10</v>
      </c>
      <c r="B56" s="1277" t="s">
        <v>115</v>
      </c>
      <c r="C56" s="1278"/>
      <c r="D56" s="586"/>
      <c r="E56" s="574">
        <v>86550.30995199998</v>
      </c>
      <c r="F56" s="574">
        <v>74300.88923799992</v>
      </c>
      <c r="G56" s="574">
        <v>76763.88168479996</v>
      </c>
      <c r="H56" s="574">
        <v>84350.5796819</v>
      </c>
      <c r="I56" s="574"/>
      <c r="J56" s="575"/>
      <c r="K56" s="574"/>
      <c r="L56" s="574"/>
      <c r="M56" s="574"/>
      <c r="N56" s="575"/>
      <c r="O56" s="575"/>
      <c r="P56" s="576">
        <f t="shared" si="13"/>
        <v>321965.66055669985</v>
      </c>
      <c r="Q56" s="577"/>
    </row>
    <row r="57" ht="18.75">
      <c r="Q57" s="577"/>
    </row>
    <row r="58" spans="4:14" ht="18.75">
      <c r="D58" s="590"/>
      <c r="E58" s="579"/>
      <c r="F58" s="579"/>
      <c r="G58" s="579"/>
      <c r="H58" s="579"/>
      <c r="I58" s="579"/>
      <c r="J58" s="579"/>
      <c r="K58" s="579"/>
      <c r="L58" s="579"/>
      <c r="M58" s="579"/>
      <c r="N58" s="579"/>
    </row>
  </sheetData>
  <sheetProtection/>
  <mergeCells count="27">
    <mergeCell ref="B37:C37"/>
    <mergeCell ref="B41:C41"/>
    <mergeCell ref="B45:C45"/>
    <mergeCell ref="B56:C56"/>
    <mergeCell ref="B54:C54"/>
    <mergeCell ref="B55:C55"/>
    <mergeCell ref="B53:C53"/>
    <mergeCell ref="B49:C49"/>
    <mergeCell ref="B50:C50"/>
    <mergeCell ref="B51:C51"/>
    <mergeCell ref="B52:C52"/>
    <mergeCell ref="B47:C47"/>
    <mergeCell ref="B48:C48"/>
    <mergeCell ref="B36:C36"/>
    <mergeCell ref="B14:C14"/>
    <mergeCell ref="B23:C23"/>
    <mergeCell ref="B15:C15"/>
    <mergeCell ref="B19:C19"/>
    <mergeCell ref="B24:C24"/>
    <mergeCell ref="B27:C27"/>
    <mergeCell ref="B33:C33"/>
    <mergeCell ref="B32:C32"/>
    <mergeCell ref="B2:C2"/>
    <mergeCell ref="B3:C3"/>
    <mergeCell ref="B10:C10"/>
    <mergeCell ref="A1:D1"/>
    <mergeCell ref="B31:C31"/>
  </mergeCells>
  <printOptions/>
  <pageMargins left="0.25" right="0.25" top="0.75" bottom="0.75" header="0.3" footer="0.3"/>
  <pageSetup fitToHeight="1" fitToWidth="1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zoomScale="60" zoomScalePageLayoutView="0" workbookViewId="0" topLeftCell="A164">
      <selection activeCell="V201" sqref="V201"/>
    </sheetView>
  </sheetViews>
  <sheetFormatPr defaultColWidth="9.140625" defaultRowHeight="15"/>
  <cols>
    <col min="1" max="1" width="47.28125" style="347" bestFit="1" customWidth="1"/>
    <col min="2" max="2" width="7.7109375" style="347" bestFit="1" customWidth="1"/>
    <col min="3" max="3" width="33.00390625" style="347" bestFit="1" customWidth="1"/>
    <col min="4" max="4" width="7.57421875" style="412" bestFit="1" customWidth="1"/>
    <col min="5" max="5" width="10.57421875" style="347" bestFit="1" customWidth="1"/>
    <col min="6" max="8" width="11.57421875" style="347" bestFit="1" customWidth="1"/>
    <col min="9" max="9" width="8.57421875" style="347" bestFit="1" customWidth="1"/>
    <col min="10" max="10" width="11.140625" style="625" bestFit="1" customWidth="1"/>
    <col min="11" max="16384" width="9.140625" style="347" customWidth="1"/>
  </cols>
  <sheetData>
    <row r="1" spans="1:9" ht="12.75">
      <c r="A1" s="1330" t="s">
        <v>914</v>
      </c>
      <c r="B1" s="1331"/>
      <c r="C1" s="1331"/>
      <c r="D1" s="1331"/>
      <c r="E1" s="1331"/>
      <c r="F1" s="1331"/>
      <c r="G1" s="1331"/>
      <c r="H1" s="1331"/>
      <c r="I1" s="1332"/>
    </row>
    <row r="2" spans="1:9" ht="13.5" thickBot="1">
      <c r="A2" s="348" t="s">
        <v>280</v>
      </c>
      <c r="B2" s="348" t="s">
        <v>281</v>
      </c>
      <c r="C2" s="348" t="s">
        <v>282</v>
      </c>
      <c r="D2" s="349" t="s">
        <v>176</v>
      </c>
      <c r="E2" s="350" t="s">
        <v>171</v>
      </c>
      <c r="F2" s="350" t="s">
        <v>172</v>
      </c>
      <c r="G2" s="350" t="s">
        <v>173</v>
      </c>
      <c r="H2" s="350" t="s">
        <v>174</v>
      </c>
      <c r="I2" s="350" t="s">
        <v>906</v>
      </c>
    </row>
    <row r="3" spans="1:10" ht="12" customHeight="1">
      <c r="A3" s="351" t="s">
        <v>140</v>
      </c>
      <c r="B3" s="352">
        <v>500</v>
      </c>
      <c r="C3" s="1333" t="s">
        <v>139</v>
      </c>
      <c r="D3" s="353" t="s">
        <v>283</v>
      </c>
      <c r="E3" s="1313">
        <v>245184.33532289</v>
      </c>
      <c r="F3" s="1316">
        <v>292924.90176319005</v>
      </c>
      <c r="G3" s="1316">
        <v>148489.22590652003</v>
      </c>
      <c r="H3" s="1319">
        <v>96029.56377939999</v>
      </c>
      <c r="I3" s="1310">
        <f>SUM(E3:H3)</f>
        <v>782628.026772</v>
      </c>
      <c r="J3" s="1356">
        <f>I3+I6</f>
        <v>783348.026772</v>
      </c>
    </row>
    <row r="4" spans="1:10" ht="12" customHeight="1">
      <c r="A4" s="351" t="s">
        <v>141</v>
      </c>
      <c r="B4" s="352">
        <v>600</v>
      </c>
      <c r="C4" s="1333"/>
      <c r="D4" s="353" t="s">
        <v>283</v>
      </c>
      <c r="E4" s="1314"/>
      <c r="F4" s="1317"/>
      <c r="G4" s="1317"/>
      <c r="H4" s="1320"/>
      <c r="I4" s="1310"/>
      <c r="J4" s="1357"/>
    </row>
    <row r="5" spans="1:10" ht="12" customHeight="1">
      <c r="A5" s="351" t="s">
        <v>142</v>
      </c>
      <c r="B5" s="354">
        <v>250</v>
      </c>
      <c r="C5" s="1333"/>
      <c r="D5" s="353" t="s">
        <v>283</v>
      </c>
      <c r="E5" s="1315"/>
      <c r="F5" s="1318"/>
      <c r="G5" s="1318"/>
      <c r="H5" s="1321"/>
      <c r="I5" s="1310"/>
      <c r="J5" s="1357"/>
    </row>
    <row r="6" spans="1:10" ht="12" customHeight="1">
      <c r="A6" s="351" t="s">
        <v>873</v>
      </c>
      <c r="B6" s="352">
        <v>98</v>
      </c>
      <c r="C6" s="351" t="s">
        <v>139</v>
      </c>
      <c r="D6" s="353" t="s">
        <v>283</v>
      </c>
      <c r="E6" s="1133">
        <v>205</v>
      </c>
      <c r="F6" s="1133">
        <v>165</v>
      </c>
      <c r="G6" s="1133">
        <v>176</v>
      </c>
      <c r="H6" s="1133">
        <v>174</v>
      </c>
      <c r="I6" s="1134">
        <f>SUM(E6:H6)</f>
        <v>720</v>
      </c>
      <c r="J6" s="1358"/>
    </row>
    <row r="7" spans="1:10" ht="12" customHeight="1">
      <c r="A7" s="355" t="s">
        <v>284</v>
      </c>
      <c r="B7" s="356">
        <v>25.2</v>
      </c>
      <c r="C7" s="1334" t="s">
        <v>143</v>
      </c>
      <c r="D7" s="357" t="s">
        <v>177</v>
      </c>
      <c r="E7" s="1335">
        <v>29160.581244079996</v>
      </c>
      <c r="F7" s="1336">
        <v>28718.608775120007</v>
      </c>
      <c r="G7" s="1336">
        <v>25553.362659999995</v>
      </c>
      <c r="H7" s="1337">
        <v>20232.933941409996</v>
      </c>
      <c r="I7" s="1338">
        <f>SUM(E7:H7)</f>
        <v>103665.48662061</v>
      </c>
      <c r="J7" s="1287">
        <f>I7+I11+I12+I13</f>
        <v>261558.51759161003</v>
      </c>
    </row>
    <row r="8" spans="1:10" ht="12" customHeight="1">
      <c r="A8" s="355" t="s">
        <v>285</v>
      </c>
      <c r="B8" s="356">
        <v>24</v>
      </c>
      <c r="C8" s="1334"/>
      <c r="D8" s="357" t="s">
        <v>177</v>
      </c>
      <c r="E8" s="1314"/>
      <c r="F8" s="1317"/>
      <c r="G8" s="1317"/>
      <c r="H8" s="1320"/>
      <c r="I8" s="1338"/>
      <c r="J8" s="1288"/>
    </row>
    <row r="9" spans="1:10" ht="12" customHeight="1">
      <c r="A9" s="355" t="s">
        <v>286</v>
      </c>
      <c r="B9" s="356">
        <v>22.5</v>
      </c>
      <c r="C9" s="1334"/>
      <c r="D9" s="357" t="s">
        <v>177</v>
      </c>
      <c r="E9" s="1314"/>
      <c r="F9" s="1317"/>
      <c r="G9" s="1317"/>
      <c r="H9" s="1320"/>
      <c r="I9" s="1338"/>
      <c r="J9" s="1288"/>
    </row>
    <row r="10" spans="1:10" ht="12" customHeight="1">
      <c r="A10" s="355" t="s">
        <v>287</v>
      </c>
      <c r="B10" s="356">
        <v>5</v>
      </c>
      <c r="C10" s="1334"/>
      <c r="D10" s="357" t="s">
        <v>177</v>
      </c>
      <c r="E10" s="1315"/>
      <c r="F10" s="1318"/>
      <c r="G10" s="1318"/>
      <c r="H10" s="1321"/>
      <c r="I10" s="1338"/>
      <c r="J10" s="1288"/>
    </row>
    <row r="11" spans="1:10" ht="12.75" customHeight="1">
      <c r="A11" s="355" t="s">
        <v>290</v>
      </c>
      <c r="B11" s="356">
        <v>27.94</v>
      </c>
      <c r="C11" s="1311" t="s">
        <v>145</v>
      </c>
      <c r="D11" s="357" t="s">
        <v>283</v>
      </c>
      <c r="E11" s="622">
        <v>8672.306457</v>
      </c>
      <c r="F11" s="623">
        <v>11196.008052000003</v>
      </c>
      <c r="G11" s="624">
        <v>5896.5531139999985</v>
      </c>
      <c r="H11" s="623">
        <v>7789.750235</v>
      </c>
      <c r="I11" s="413">
        <f aca="true" t="shared" si="0" ref="I11:I16">SUM(E11:H11)</f>
        <v>33554.617858000005</v>
      </c>
      <c r="J11" s="1288"/>
    </row>
    <row r="12" spans="1:10" ht="12.75" customHeight="1">
      <c r="A12" s="355" t="s">
        <v>700</v>
      </c>
      <c r="B12" s="356">
        <v>74.6</v>
      </c>
      <c r="C12" s="1312"/>
      <c r="D12" s="357" t="s">
        <v>283</v>
      </c>
      <c r="E12" s="622">
        <v>18578.44586</v>
      </c>
      <c r="F12" s="623">
        <v>26324.622929</v>
      </c>
      <c r="G12" s="624">
        <v>6304.1166330000015</v>
      </c>
      <c r="H12" s="623">
        <v>2770.317357</v>
      </c>
      <c r="I12" s="413">
        <f t="shared" si="0"/>
        <v>53977.502778999995</v>
      </c>
      <c r="J12" s="1288"/>
    </row>
    <row r="13" spans="1:10" ht="12" customHeight="1">
      <c r="A13" s="355" t="s">
        <v>291</v>
      </c>
      <c r="B13" s="356">
        <v>73</v>
      </c>
      <c r="C13" s="355" t="s">
        <v>292</v>
      </c>
      <c r="D13" s="357" t="s">
        <v>177</v>
      </c>
      <c r="E13" s="622">
        <v>14663.879098</v>
      </c>
      <c r="F13" s="623">
        <v>22583.196658000008</v>
      </c>
      <c r="G13" s="624">
        <v>11561.548566999998</v>
      </c>
      <c r="H13" s="623">
        <v>21552.286011</v>
      </c>
      <c r="I13" s="413">
        <f t="shared" si="0"/>
        <v>70360.910334</v>
      </c>
      <c r="J13" s="1289"/>
    </row>
    <row r="14" spans="1:10" ht="12" customHeight="1">
      <c r="A14" s="358" t="s">
        <v>288</v>
      </c>
      <c r="B14" s="359">
        <v>48.2</v>
      </c>
      <c r="C14" s="358" t="s">
        <v>289</v>
      </c>
      <c r="D14" s="360" t="s">
        <v>177</v>
      </c>
      <c r="E14" s="597">
        <v>17097.549210999998</v>
      </c>
      <c r="F14" s="597">
        <v>19599.784123999998</v>
      </c>
      <c r="G14" s="597">
        <v>10362.741726999999</v>
      </c>
      <c r="H14" s="597">
        <v>7796.213629</v>
      </c>
      <c r="I14" s="414">
        <f t="shared" si="0"/>
        <v>54856.288690999994</v>
      </c>
      <c r="J14" s="626">
        <f>I14</f>
        <v>54856.288690999994</v>
      </c>
    </row>
    <row r="15" spans="1:10" ht="12" customHeight="1">
      <c r="A15" s="361" t="s">
        <v>293</v>
      </c>
      <c r="B15" s="362">
        <v>2.5</v>
      </c>
      <c r="C15" s="361" t="s">
        <v>294</v>
      </c>
      <c r="D15" s="363" t="s">
        <v>177</v>
      </c>
      <c r="E15" s="596">
        <v>529.807365</v>
      </c>
      <c r="F15" s="596">
        <v>745.4921800000001</v>
      </c>
      <c r="G15" s="596">
        <v>985.9722630000002</v>
      </c>
      <c r="H15" s="596">
        <v>1281.2916839999998</v>
      </c>
      <c r="I15" s="415">
        <f t="shared" si="0"/>
        <v>3542.563492</v>
      </c>
      <c r="J15" s="1285">
        <v>231985</v>
      </c>
    </row>
    <row r="16" spans="1:10" ht="12" customHeight="1">
      <c r="A16" s="361" t="s">
        <v>295</v>
      </c>
      <c r="B16" s="362">
        <v>5.8</v>
      </c>
      <c r="C16" s="361" t="s">
        <v>296</v>
      </c>
      <c r="D16" s="363" t="s">
        <v>177</v>
      </c>
      <c r="E16" s="1290">
        <v>454.388821</v>
      </c>
      <c r="F16" s="1290">
        <v>1070.9419440000001</v>
      </c>
      <c r="G16" s="1290">
        <v>1781.191622</v>
      </c>
      <c r="H16" s="1290">
        <v>2349.839501000001</v>
      </c>
      <c r="I16" s="1293">
        <f t="shared" si="0"/>
        <v>5656.361888000001</v>
      </c>
      <c r="J16" s="1285"/>
    </row>
    <row r="17" spans="1:10" ht="12" customHeight="1">
      <c r="A17" s="361" t="s">
        <v>297</v>
      </c>
      <c r="B17" s="362">
        <v>2.5</v>
      </c>
      <c r="C17" s="361" t="s">
        <v>298</v>
      </c>
      <c r="D17" s="363" t="s">
        <v>177</v>
      </c>
      <c r="E17" s="1292"/>
      <c r="F17" s="1292"/>
      <c r="G17" s="1292"/>
      <c r="H17" s="1292"/>
      <c r="I17" s="1293"/>
      <c r="J17" s="1285"/>
    </row>
    <row r="18" spans="1:10" ht="12" customHeight="1">
      <c r="A18" s="361" t="s">
        <v>657</v>
      </c>
      <c r="B18" s="362">
        <v>0.921</v>
      </c>
      <c r="C18" s="364" t="s">
        <v>656</v>
      </c>
      <c r="D18" s="363" t="s">
        <v>177</v>
      </c>
      <c r="E18" s="596">
        <v>82.419665</v>
      </c>
      <c r="F18" s="596">
        <v>115.114549</v>
      </c>
      <c r="G18" s="596">
        <v>347.301635</v>
      </c>
      <c r="H18" s="596">
        <v>842.8925590000001</v>
      </c>
      <c r="I18" s="415">
        <f>SUM(E18:H18)</f>
        <v>1387.728408</v>
      </c>
      <c r="J18" s="1285"/>
    </row>
    <row r="19" spans="1:10" ht="12" customHeight="1">
      <c r="A19" s="361" t="s">
        <v>658</v>
      </c>
      <c r="B19" s="362">
        <v>29.61</v>
      </c>
      <c r="C19" s="364" t="s">
        <v>299</v>
      </c>
      <c r="D19" s="363" t="s">
        <v>177</v>
      </c>
      <c r="E19" s="596">
        <v>5439.857150000001</v>
      </c>
      <c r="F19" s="596">
        <v>9973.941195</v>
      </c>
      <c r="G19" s="596">
        <v>10098.903085</v>
      </c>
      <c r="H19" s="596">
        <v>9725.345243999998</v>
      </c>
      <c r="I19" s="415">
        <f>SUM(E19:H19)</f>
        <v>35238.046674</v>
      </c>
      <c r="J19" s="1285"/>
    </row>
    <row r="20" spans="1:10" ht="12" customHeight="1">
      <c r="A20" s="361" t="s">
        <v>300</v>
      </c>
      <c r="B20" s="362">
        <v>13.8</v>
      </c>
      <c r="C20" s="361" t="s">
        <v>301</v>
      </c>
      <c r="D20" s="363" t="s">
        <v>177</v>
      </c>
      <c r="E20" s="596">
        <v>1903.0148289999997</v>
      </c>
      <c r="F20" s="596">
        <v>3712.993264</v>
      </c>
      <c r="G20" s="596">
        <v>4812.242623999999</v>
      </c>
      <c r="H20" s="596">
        <v>5833.062096000001</v>
      </c>
      <c r="I20" s="415">
        <f>SUM(E20:H20)</f>
        <v>16261.312813</v>
      </c>
      <c r="J20" s="1285"/>
    </row>
    <row r="21" spans="1:10" ht="12" customHeight="1">
      <c r="A21" s="512" t="s">
        <v>302</v>
      </c>
      <c r="B21" s="365">
        <v>5</v>
      </c>
      <c r="C21" s="1339" t="s">
        <v>303</v>
      </c>
      <c r="D21" s="1343" t="s">
        <v>177</v>
      </c>
      <c r="E21" s="1290">
        <v>5820.721523</v>
      </c>
      <c r="F21" s="1290">
        <v>10509.440161</v>
      </c>
      <c r="G21" s="1290">
        <v>14315.870533</v>
      </c>
      <c r="H21" s="1290">
        <v>18391.613564999996</v>
      </c>
      <c r="I21" s="1293">
        <f>SUM(E21:H21)</f>
        <v>49037.64578199999</v>
      </c>
      <c r="J21" s="1285"/>
    </row>
    <row r="22" spans="1:10" ht="12" customHeight="1">
      <c r="A22" s="512" t="s">
        <v>304</v>
      </c>
      <c r="B22" s="365">
        <v>5.8</v>
      </c>
      <c r="C22" s="1339"/>
      <c r="D22" s="1344"/>
      <c r="E22" s="1291"/>
      <c r="F22" s="1291"/>
      <c r="G22" s="1291"/>
      <c r="H22" s="1291"/>
      <c r="I22" s="1293"/>
      <c r="J22" s="1285"/>
    </row>
    <row r="23" spans="1:10" ht="12" customHeight="1">
      <c r="A23" s="512" t="s">
        <v>305</v>
      </c>
      <c r="B23" s="365">
        <v>11</v>
      </c>
      <c r="C23" s="1339" t="s">
        <v>306</v>
      </c>
      <c r="D23" s="1344"/>
      <c r="E23" s="1291"/>
      <c r="F23" s="1291"/>
      <c r="G23" s="1291"/>
      <c r="H23" s="1291"/>
      <c r="I23" s="1293"/>
      <c r="J23" s="1285"/>
    </row>
    <row r="24" spans="1:10" ht="12" customHeight="1">
      <c r="A24" s="512" t="s">
        <v>307</v>
      </c>
      <c r="B24" s="365">
        <v>2.9</v>
      </c>
      <c r="C24" s="1339"/>
      <c r="D24" s="1344"/>
      <c r="E24" s="1291"/>
      <c r="F24" s="1291"/>
      <c r="G24" s="1291"/>
      <c r="H24" s="1291"/>
      <c r="I24" s="1293"/>
      <c r="J24" s="1285"/>
    </row>
    <row r="25" spans="1:10" ht="12" customHeight="1">
      <c r="A25" s="512" t="s">
        <v>308</v>
      </c>
      <c r="B25" s="365">
        <v>4.8</v>
      </c>
      <c r="C25" s="361" t="s">
        <v>309</v>
      </c>
      <c r="D25" s="1345"/>
      <c r="E25" s="1292"/>
      <c r="F25" s="1292"/>
      <c r="G25" s="1292"/>
      <c r="H25" s="1292"/>
      <c r="I25" s="1293"/>
      <c r="J25" s="1285"/>
    </row>
    <row r="26" spans="1:10" ht="12" customHeight="1">
      <c r="A26" s="361" t="s">
        <v>311</v>
      </c>
      <c r="B26" s="362">
        <v>2.3</v>
      </c>
      <c r="C26" s="1340" t="s">
        <v>310</v>
      </c>
      <c r="D26" s="1342"/>
      <c r="E26" s="1290">
        <v>273.79953599999993</v>
      </c>
      <c r="F26" s="1290">
        <v>755.576583</v>
      </c>
      <c r="G26" s="1290">
        <v>1095.9127290000001</v>
      </c>
      <c r="H26" s="1290">
        <v>2799.364462</v>
      </c>
      <c r="I26" s="1364">
        <f>SUM(E26:H26)</f>
        <v>4924.65331</v>
      </c>
      <c r="J26" s="1285"/>
    </row>
    <row r="27" spans="1:10" ht="12" customHeight="1">
      <c r="A27" s="361" t="s">
        <v>312</v>
      </c>
      <c r="B27" s="362">
        <v>2.8</v>
      </c>
      <c r="C27" s="1340"/>
      <c r="D27" s="1342"/>
      <c r="E27" s="1291"/>
      <c r="F27" s="1291"/>
      <c r="G27" s="1291"/>
      <c r="H27" s="1291"/>
      <c r="I27" s="1364"/>
      <c r="J27" s="1285"/>
    </row>
    <row r="28" spans="1:10" ht="12" customHeight="1">
      <c r="A28" s="361" t="s">
        <v>313</v>
      </c>
      <c r="B28" s="362">
        <v>3.6</v>
      </c>
      <c r="C28" s="1341"/>
      <c r="D28" s="1342"/>
      <c r="E28" s="1292"/>
      <c r="F28" s="1292"/>
      <c r="G28" s="1292"/>
      <c r="H28" s="1292"/>
      <c r="I28" s="1364"/>
      <c r="J28" s="1285"/>
    </row>
    <row r="29" spans="1:10" ht="12" customHeight="1">
      <c r="A29" s="361" t="s">
        <v>543</v>
      </c>
      <c r="B29" s="362">
        <v>8.1</v>
      </c>
      <c r="C29" s="361" t="s">
        <v>315</v>
      </c>
      <c r="D29" s="363" t="s">
        <v>177</v>
      </c>
      <c r="E29" s="596">
        <v>1852.6780569999999</v>
      </c>
      <c r="F29" s="596">
        <v>2376.283388</v>
      </c>
      <c r="G29" s="596">
        <v>2428.8255379999996</v>
      </c>
      <c r="H29" s="596">
        <v>3825.4386770000006</v>
      </c>
      <c r="I29" s="415">
        <f>SUM(E29:H29)</f>
        <v>10483.22566</v>
      </c>
      <c r="J29" s="1285"/>
    </row>
    <row r="30" spans="1:10" ht="12" customHeight="1">
      <c r="A30" s="361" t="s">
        <v>544</v>
      </c>
      <c r="B30" s="362">
        <v>8.85</v>
      </c>
      <c r="C30" s="361" t="s">
        <v>314</v>
      </c>
      <c r="D30" s="363" t="s">
        <v>177</v>
      </c>
      <c r="E30" s="596">
        <v>2377.378613</v>
      </c>
      <c r="F30" s="596">
        <v>2818.989135</v>
      </c>
      <c r="G30" s="596">
        <v>2030.9063650000003</v>
      </c>
      <c r="H30" s="596">
        <v>2276.3431779999996</v>
      </c>
      <c r="I30" s="415">
        <f>SUM(E30:H30)</f>
        <v>9503.617290999999</v>
      </c>
      <c r="J30" s="1285"/>
    </row>
    <row r="31" spans="1:10" ht="12" customHeight="1">
      <c r="A31" s="361" t="s">
        <v>316</v>
      </c>
      <c r="B31" s="362">
        <v>13.62</v>
      </c>
      <c r="C31" s="361" t="s">
        <v>317</v>
      </c>
      <c r="D31" s="363" t="s">
        <v>177</v>
      </c>
      <c r="E31" s="596">
        <v>1405.5817400000005</v>
      </c>
      <c r="F31" s="596">
        <v>2180.847874</v>
      </c>
      <c r="G31" s="596">
        <v>5036.385774999999</v>
      </c>
      <c r="H31" s="596">
        <v>8304.615349999998</v>
      </c>
      <c r="I31" s="415">
        <f>SUM(E31:H31)</f>
        <v>16927.430738999996</v>
      </c>
      <c r="J31" s="1285"/>
    </row>
    <row r="32" spans="1:10" ht="12" customHeight="1">
      <c r="A32" s="361" t="s">
        <v>318</v>
      </c>
      <c r="B32" s="362">
        <v>8.94</v>
      </c>
      <c r="C32" s="361" t="s">
        <v>319</v>
      </c>
      <c r="D32" s="363" t="s">
        <v>177</v>
      </c>
      <c r="E32" s="596">
        <v>3990.497843</v>
      </c>
      <c r="F32" s="596">
        <v>4540.889618</v>
      </c>
      <c r="G32" s="596">
        <v>2497.4634580000006</v>
      </c>
      <c r="H32" s="596">
        <v>2266.408506000001</v>
      </c>
      <c r="I32" s="415">
        <f>SUM(E32:H32)</f>
        <v>13295.259425000002</v>
      </c>
      <c r="J32" s="1285"/>
    </row>
    <row r="33" spans="1:10" ht="12" customHeight="1">
      <c r="A33" s="361" t="s">
        <v>320</v>
      </c>
      <c r="B33" s="365">
        <v>6.54</v>
      </c>
      <c r="C33" s="1339" t="s">
        <v>321</v>
      </c>
      <c r="D33" s="363" t="s">
        <v>177</v>
      </c>
      <c r="E33" s="1290">
        <v>1544.7701849999996</v>
      </c>
      <c r="F33" s="1290">
        <v>3502.915607</v>
      </c>
      <c r="G33" s="1290">
        <v>3690.9851850000005</v>
      </c>
      <c r="H33" s="1290">
        <v>3464.863796999999</v>
      </c>
      <c r="I33" s="1322">
        <f>SUM(E33:H33)</f>
        <v>12203.534774</v>
      </c>
      <c r="J33" s="1285"/>
    </row>
    <row r="34" spans="1:10" ht="12" customHeight="1">
      <c r="A34" s="361" t="s">
        <v>322</v>
      </c>
      <c r="B34" s="365">
        <v>4.02</v>
      </c>
      <c r="C34" s="1339"/>
      <c r="D34" s="363" t="s">
        <v>177</v>
      </c>
      <c r="E34" s="1291"/>
      <c r="F34" s="1291"/>
      <c r="G34" s="1291"/>
      <c r="H34" s="1291"/>
      <c r="I34" s="1363"/>
      <c r="J34" s="1285"/>
    </row>
    <row r="35" spans="1:10" ht="12" customHeight="1">
      <c r="A35" s="361" t="s">
        <v>323</v>
      </c>
      <c r="B35" s="365">
        <v>5.66</v>
      </c>
      <c r="C35" s="1339"/>
      <c r="D35" s="363" t="s">
        <v>177</v>
      </c>
      <c r="E35" s="1292"/>
      <c r="F35" s="1292"/>
      <c r="G35" s="1292"/>
      <c r="H35" s="1292"/>
      <c r="I35" s="1323"/>
      <c r="J35" s="1285"/>
    </row>
    <row r="36" spans="1:10" ht="12" customHeight="1">
      <c r="A36" s="361" t="s">
        <v>324</v>
      </c>
      <c r="B36" s="362">
        <v>5.455</v>
      </c>
      <c r="C36" s="361" t="s">
        <v>325</v>
      </c>
      <c r="D36" s="363" t="s">
        <v>177</v>
      </c>
      <c r="E36" s="596">
        <v>587.2764919999998</v>
      </c>
      <c r="F36" s="596">
        <v>1280.800994</v>
      </c>
      <c r="G36" s="596">
        <v>1195.6322169999999</v>
      </c>
      <c r="H36" s="596">
        <v>1038.40706</v>
      </c>
      <c r="I36" s="415">
        <f>SUM(E36:H36)</f>
        <v>4102.116763</v>
      </c>
      <c r="J36" s="1285"/>
    </row>
    <row r="37" spans="1:10" ht="12" customHeight="1">
      <c r="A37" s="366" t="s">
        <v>326</v>
      </c>
      <c r="B37" s="367">
        <v>14.97</v>
      </c>
      <c r="C37" s="366" t="s">
        <v>327</v>
      </c>
      <c r="D37" s="363" t="s">
        <v>177</v>
      </c>
      <c r="E37" s="596">
        <v>1397.4478329999997</v>
      </c>
      <c r="F37" s="596">
        <v>3088.2439389999995</v>
      </c>
      <c r="G37" s="596">
        <v>2743.729528</v>
      </c>
      <c r="H37" s="596">
        <v>3319.94375</v>
      </c>
      <c r="I37" s="415">
        <f>SUM(E37:H37)</f>
        <v>10549.365049999999</v>
      </c>
      <c r="J37" s="1285"/>
    </row>
    <row r="38" spans="1:10" ht="12" customHeight="1">
      <c r="A38" s="368" t="s">
        <v>838</v>
      </c>
      <c r="B38" s="416">
        <v>0.88</v>
      </c>
      <c r="C38" s="1300" t="s">
        <v>839</v>
      </c>
      <c r="D38" s="363" t="s">
        <v>177</v>
      </c>
      <c r="E38" s="1290">
        <v>929.76999</v>
      </c>
      <c r="F38" s="1290">
        <v>1480.1590899999999</v>
      </c>
      <c r="G38" s="1290">
        <v>2481.42115</v>
      </c>
      <c r="H38" s="1290">
        <v>2418.3985979999998</v>
      </c>
      <c r="I38" s="1322">
        <f>SUM(E38:H38)</f>
        <v>7309.748828</v>
      </c>
      <c r="J38" s="1285"/>
    </row>
    <row r="39" spans="1:10" ht="12" customHeight="1">
      <c r="A39" s="368" t="s">
        <v>840</v>
      </c>
      <c r="B39" s="416">
        <v>1.08</v>
      </c>
      <c r="C39" s="1301"/>
      <c r="D39" s="363" t="s">
        <v>177</v>
      </c>
      <c r="E39" s="1291"/>
      <c r="F39" s="1291"/>
      <c r="G39" s="1291"/>
      <c r="H39" s="1291"/>
      <c r="I39" s="1363"/>
      <c r="J39" s="1285"/>
    </row>
    <row r="40" spans="1:10" ht="12" customHeight="1">
      <c r="A40" s="368" t="s">
        <v>841</v>
      </c>
      <c r="B40" s="416">
        <v>2.1</v>
      </c>
      <c r="C40" s="1302"/>
      <c r="D40" s="363" t="s">
        <v>177</v>
      </c>
      <c r="E40" s="1292"/>
      <c r="F40" s="1292"/>
      <c r="G40" s="1292"/>
      <c r="H40" s="1292"/>
      <c r="I40" s="1323"/>
      <c r="J40" s="1285"/>
    </row>
    <row r="41" spans="1:10" ht="12" customHeight="1">
      <c r="A41" s="368" t="s">
        <v>842</v>
      </c>
      <c r="B41" s="417">
        <v>4.47</v>
      </c>
      <c r="C41" s="1294" t="s">
        <v>728</v>
      </c>
      <c r="D41" s="363" t="s">
        <v>177</v>
      </c>
      <c r="E41" s="1290">
        <v>2197.235198</v>
      </c>
      <c r="F41" s="1290">
        <v>3412.3215720000003</v>
      </c>
      <c r="G41" s="1290">
        <v>1184.4349729999997</v>
      </c>
      <c r="H41" s="1290">
        <v>1996.0236020000002</v>
      </c>
      <c r="I41" s="1322">
        <f>SUM(E41:H41)</f>
        <v>8790.015345</v>
      </c>
      <c r="J41" s="1285"/>
    </row>
    <row r="42" spans="1:10" ht="12" customHeight="1">
      <c r="A42" s="368" t="s">
        <v>729</v>
      </c>
      <c r="B42" s="417">
        <v>11</v>
      </c>
      <c r="C42" s="1296"/>
      <c r="D42" s="363" t="s">
        <v>177</v>
      </c>
      <c r="E42" s="1292"/>
      <c r="F42" s="1292"/>
      <c r="G42" s="1292"/>
      <c r="H42" s="1292"/>
      <c r="I42" s="1323"/>
      <c r="J42" s="1285"/>
    </row>
    <row r="43" spans="1:10" ht="12" customHeight="1">
      <c r="A43" s="347" t="s">
        <v>843</v>
      </c>
      <c r="B43" s="416">
        <v>14.5</v>
      </c>
      <c r="C43" s="418" t="s">
        <v>844</v>
      </c>
      <c r="D43" s="363" t="s">
        <v>177</v>
      </c>
      <c r="E43" s="596">
        <v>1872.6644259999998</v>
      </c>
      <c r="F43" s="596">
        <v>3270.930618</v>
      </c>
      <c r="G43" s="596">
        <v>3941.769975</v>
      </c>
      <c r="H43" s="596">
        <v>3793.799805</v>
      </c>
      <c r="I43" s="415">
        <f>SUM(E43:H43)</f>
        <v>12879.164824000001</v>
      </c>
      <c r="J43" s="1285"/>
    </row>
    <row r="44" spans="1:10" ht="12" customHeight="1">
      <c r="A44" s="419" t="s">
        <v>845</v>
      </c>
      <c r="B44" s="416">
        <v>1.73</v>
      </c>
      <c r="C44" s="1300" t="s">
        <v>846</v>
      </c>
      <c r="D44" s="363" t="s">
        <v>177</v>
      </c>
      <c r="E44" s="1290">
        <v>147.08893600000002</v>
      </c>
      <c r="F44" s="1290">
        <v>275.098219</v>
      </c>
      <c r="G44" s="1290">
        <v>926.4697600000001</v>
      </c>
      <c r="H44" s="1290">
        <v>1719.6770969999998</v>
      </c>
      <c r="I44" s="1322">
        <f>SUM(E44:H44)</f>
        <v>3068.334012</v>
      </c>
      <c r="J44" s="1285"/>
    </row>
    <row r="45" spans="1:10" ht="12" customHeight="1">
      <c r="A45" s="419" t="s">
        <v>847</v>
      </c>
      <c r="B45" s="416">
        <v>0.3</v>
      </c>
      <c r="C45" s="1301"/>
      <c r="D45" s="363" t="s">
        <v>177</v>
      </c>
      <c r="E45" s="1291"/>
      <c r="F45" s="1291"/>
      <c r="G45" s="1291"/>
      <c r="H45" s="1291"/>
      <c r="I45" s="1363"/>
      <c r="J45" s="1285"/>
    </row>
    <row r="46" spans="1:10" ht="12" customHeight="1">
      <c r="A46" s="419" t="s">
        <v>848</v>
      </c>
      <c r="B46" s="416">
        <v>1.5</v>
      </c>
      <c r="C46" s="1302"/>
      <c r="D46" s="363" t="s">
        <v>177</v>
      </c>
      <c r="E46" s="1292"/>
      <c r="F46" s="1292"/>
      <c r="G46" s="1292"/>
      <c r="H46" s="1292"/>
      <c r="I46" s="1323"/>
      <c r="J46" s="1285"/>
    </row>
    <row r="47" spans="1:10" ht="12" customHeight="1">
      <c r="A47" s="369" t="s">
        <v>849</v>
      </c>
      <c r="B47" s="416">
        <v>2.3</v>
      </c>
      <c r="C47" s="370" t="s">
        <v>850</v>
      </c>
      <c r="D47" s="363" t="s">
        <v>177</v>
      </c>
      <c r="E47" s="596">
        <v>376.9530840000001</v>
      </c>
      <c r="F47" s="596">
        <v>574.224435</v>
      </c>
      <c r="G47" s="596">
        <v>1136.4655939999998</v>
      </c>
      <c r="H47" s="596">
        <v>1675.443837</v>
      </c>
      <c r="I47" s="420">
        <f>SUM(E47:H47)</f>
        <v>3763.08695</v>
      </c>
      <c r="J47" s="1285"/>
    </row>
    <row r="48" spans="1:10" ht="12" customHeight="1">
      <c r="A48" s="371" t="s">
        <v>851</v>
      </c>
      <c r="B48" s="416">
        <v>4.8</v>
      </c>
      <c r="C48" s="1303" t="s">
        <v>852</v>
      </c>
      <c r="D48" s="372" t="s">
        <v>177</v>
      </c>
      <c r="E48" s="1290">
        <v>536.8686549999999</v>
      </c>
      <c r="F48" s="1290">
        <v>776.8364449999999</v>
      </c>
      <c r="G48" s="1290">
        <v>560.720937</v>
      </c>
      <c r="H48" s="1290">
        <v>904.312425</v>
      </c>
      <c r="I48" s="1322">
        <f>SUM(E48:H48)</f>
        <v>2778.738462</v>
      </c>
      <c r="J48" s="1285"/>
    </row>
    <row r="49" spans="1:10" ht="12" customHeight="1">
      <c r="A49" s="371" t="s">
        <v>853</v>
      </c>
      <c r="B49" s="416">
        <v>1.5</v>
      </c>
      <c r="C49" s="1303"/>
      <c r="D49" s="372" t="s">
        <v>177</v>
      </c>
      <c r="E49" s="1292"/>
      <c r="F49" s="1292"/>
      <c r="G49" s="1292"/>
      <c r="H49" s="1292"/>
      <c r="I49" s="1323"/>
      <c r="J49" s="1285"/>
    </row>
    <row r="50" spans="1:10" ht="12" customHeight="1">
      <c r="A50" s="593" t="s">
        <v>912</v>
      </c>
      <c r="B50" s="594">
        <v>4.076</v>
      </c>
      <c r="C50" s="1294" t="s">
        <v>911</v>
      </c>
      <c r="D50" s="372" t="s">
        <v>177</v>
      </c>
      <c r="E50" s="1290">
        <v>0</v>
      </c>
      <c r="F50" s="1290">
        <v>0</v>
      </c>
      <c r="G50" s="1290">
        <v>0</v>
      </c>
      <c r="H50" s="1290">
        <v>150.97790700000004</v>
      </c>
      <c r="I50" s="1297">
        <f>SUM(E50:H50)</f>
        <v>150.97790700000004</v>
      </c>
      <c r="J50" s="1285"/>
    </row>
    <row r="51" spans="1:10" ht="12" customHeight="1">
      <c r="A51" s="593" t="s">
        <v>913</v>
      </c>
      <c r="B51" s="594">
        <v>0.882</v>
      </c>
      <c r="C51" s="1296"/>
      <c r="D51" s="372" t="s">
        <v>177</v>
      </c>
      <c r="E51" s="1292"/>
      <c r="F51" s="1292"/>
      <c r="G51" s="1292"/>
      <c r="H51" s="1292"/>
      <c r="I51" s="1298"/>
      <c r="J51" s="1285"/>
    </row>
    <row r="52" spans="1:10" ht="12" customHeight="1">
      <c r="A52" s="591" t="s">
        <v>908</v>
      </c>
      <c r="B52" s="417">
        <v>7.454</v>
      </c>
      <c r="C52" s="1294" t="s">
        <v>907</v>
      </c>
      <c r="D52" s="363" t="s">
        <v>177</v>
      </c>
      <c r="E52" s="1290">
        <v>0</v>
      </c>
      <c r="F52" s="1290">
        <v>0</v>
      </c>
      <c r="G52" s="1290">
        <v>0</v>
      </c>
      <c r="H52" s="1290">
        <v>132.153042</v>
      </c>
      <c r="I52" s="1297">
        <f>SUM(E52:H52)</f>
        <v>132.153042</v>
      </c>
      <c r="J52" s="1285"/>
    </row>
    <row r="53" spans="1:10" ht="12" customHeight="1">
      <c r="A53" s="591" t="s">
        <v>909</v>
      </c>
      <c r="B53" s="417">
        <v>2.722</v>
      </c>
      <c r="C53" s="1295"/>
      <c r="D53" s="363" t="s">
        <v>177</v>
      </c>
      <c r="E53" s="1291"/>
      <c r="F53" s="1291"/>
      <c r="G53" s="1291"/>
      <c r="H53" s="1291"/>
      <c r="I53" s="1299"/>
      <c r="J53" s="1285"/>
    </row>
    <row r="54" spans="1:10" ht="12" customHeight="1">
      <c r="A54" s="592" t="s">
        <v>910</v>
      </c>
      <c r="B54" s="595">
        <v>4.724</v>
      </c>
      <c r="C54" s="1296"/>
      <c r="D54" s="363" t="s">
        <v>177</v>
      </c>
      <c r="E54" s="1292"/>
      <c r="F54" s="1292"/>
      <c r="G54" s="1292"/>
      <c r="H54" s="1292"/>
      <c r="I54" s="1298"/>
      <c r="J54" s="1285"/>
    </row>
    <row r="55" spans="1:9" ht="12" customHeight="1" thickBot="1">
      <c r="A55" s="373"/>
      <c r="B55" s="374"/>
      <c r="C55" s="373"/>
      <c r="D55" s="375"/>
      <c r="E55" s="376">
        <f>SUM(E15:E54)</f>
        <v>33720.219940999996</v>
      </c>
      <c r="F55" s="376">
        <f>SUM(F15:F54)</f>
        <v>56462.04081</v>
      </c>
      <c r="G55" s="376">
        <f>SUM(G15:G54)</f>
        <v>63292.604946</v>
      </c>
      <c r="H55" s="376">
        <f>SUM(H15:H54)</f>
        <v>78510.215742</v>
      </c>
      <c r="I55" s="376">
        <v>231985</v>
      </c>
    </row>
    <row r="56" spans="1:9" ht="12" customHeight="1">
      <c r="A56" s="1304" t="s">
        <v>915</v>
      </c>
      <c r="B56" s="1305"/>
      <c r="C56" s="1305"/>
      <c r="D56" s="1305"/>
      <c r="E56" s="1305"/>
      <c r="F56" s="1305"/>
      <c r="G56" s="1305"/>
      <c r="H56" s="1305"/>
      <c r="I56" s="1306"/>
    </row>
    <row r="57" spans="1:9" ht="12" customHeight="1">
      <c r="A57" s="348" t="s">
        <v>280</v>
      </c>
      <c r="B57" s="348" t="s">
        <v>281</v>
      </c>
      <c r="C57" s="348" t="s">
        <v>282</v>
      </c>
      <c r="D57" s="349" t="s">
        <v>176</v>
      </c>
      <c r="E57" s="377" t="s">
        <v>171</v>
      </c>
      <c r="F57" s="377" t="s">
        <v>172</v>
      </c>
      <c r="G57" s="377" t="s">
        <v>173</v>
      </c>
      <c r="H57" s="377" t="s">
        <v>174</v>
      </c>
      <c r="I57" s="377">
        <v>2019</v>
      </c>
    </row>
    <row r="58" spans="1:10" ht="15">
      <c r="A58" s="361" t="s">
        <v>328</v>
      </c>
      <c r="B58" s="378">
        <v>5</v>
      </c>
      <c r="C58" s="361" t="s">
        <v>329</v>
      </c>
      <c r="D58" s="379">
        <v>35</v>
      </c>
      <c r="E58" s="608">
        <v>2541.5999999999985</v>
      </c>
      <c r="F58" s="608">
        <v>2525.050000000003</v>
      </c>
      <c r="G58" s="608">
        <v>2836.0200000000004</v>
      </c>
      <c r="H58" s="608">
        <v>3019.66</v>
      </c>
      <c r="I58" s="381">
        <f aca="true" t="shared" si="1" ref="I58:I89">SUM(E58:H58)</f>
        <v>10922.330000000002</v>
      </c>
      <c r="J58" s="1284">
        <f>I184</f>
        <v>262522.5070409999</v>
      </c>
    </row>
    <row r="59" spans="1:10" ht="15">
      <c r="A59" s="361" t="s">
        <v>330</v>
      </c>
      <c r="B59" s="378">
        <v>0.4</v>
      </c>
      <c r="C59" s="1309" t="s">
        <v>331</v>
      </c>
      <c r="D59" s="380" t="s">
        <v>332</v>
      </c>
      <c r="E59" s="608">
        <v>206.41391999999993</v>
      </c>
      <c r="F59" s="608">
        <v>236.53040000000038</v>
      </c>
      <c r="G59" s="608">
        <v>276.5833600000013</v>
      </c>
      <c r="H59" s="608">
        <v>269.84</v>
      </c>
      <c r="I59" s="381">
        <f t="shared" si="1"/>
        <v>989.3676800000014</v>
      </c>
      <c r="J59" s="1284"/>
    </row>
    <row r="60" spans="1:10" ht="15">
      <c r="A60" s="361" t="s">
        <v>333</v>
      </c>
      <c r="B60" s="378">
        <v>0.2</v>
      </c>
      <c r="C60" s="1309"/>
      <c r="D60" s="380" t="s">
        <v>332</v>
      </c>
      <c r="E60" s="608">
        <v>67.08928</v>
      </c>
      <c r="F60" s="608">
        <v>89.78072</v>
      </c>
      <c r="G60" s="608">
        <v>98.19704000000013</v>
      </c>
      <c r="H60" s="608">
        <v>105.79495999999999</v>
      </c>
      <c r="I60" s="381">
        <f t="shared" si="1"/>
        <v>360.86200000000014</v>
      </c>
      <c r="J60" s="1284"/>
    </row>
    <row r="61" spans="1:10" ht="15">
      <c r="A61" s="361" t="s">
        <v>334</v>
      </c>
      <c r="B61" s="378">
        <v>9.2</v>
      </c>
      <c r="C61" s="382" t="s">
        <v>335</v>
      </c>
      <c r="D61" s="380" t="s">
        <v>336</v>
      </c>
      <c r="E61" s="608">
        <v>3182.0599999999995</v>
      </c>
      <c r="F61" s="608">
        <v>3569.859999999997</v>
      </c>
      <c r="G61" s="608">
        <v>3033.380000000001</v>
      </c>
      <c r="H61" s="608">
        <v>2799.7200000000066</v>
      </c>
      <c r="I61" s="381">
        <f t="shared" si="1"/>
        <v>12585.020000000004</v>
      </c>
      <c r="J61" s="1284"/>
    </row>
    <row r="62" spans="1:10" ht="15">
      <c r="A62" s="361" t="s">
        <v>337</v>
      </c>
      <c r="B62" s="378">
        <v>0.6</v>
      </c>
      <c r="C62" s="1346" t="s">
        <v>338</v>
      </c>
      <c r="D62" s="380" t="s">
        <v>332</v>
      </c>
      <c r="E62" s="608">
        <v>78.09375</v>
      </c>
      <c r="F62" s="608">
        <v>82.53374999999994</v>
      </c>
      <c r="G62" s="608">
        <v>125.42399999999996</v>
      </c>
      <c r="H62" s="608">
        <v>139.83000000000004</v>
      </c>
      <c r="I62" s="381">
        <f t="shared" si="1"/>
        <v>425.88149999999996</v>
      </c>
      <c r="J62" s="1284"/>
    </row>
    <row r="63" spans="1:10" ht="15">
      <c r="A63" s="361" t="s">
        <v>339</v>
      </c>
      <c r="B63" s="378">
        <v>0.395</v>
      </c>
      <c r="C63" s="1347"/>
      <c r="D63" s="380" t="s">
        <v>332</v>
      </c>
      <c r="E63" s="608">
        <v>31.214899999999943</v>
      </c>
      <c r="F63" s="608">
        <v>34.75500000000011</v>
      </c>
      <c r="G63" s="608">
        <v>25.836699999999837</v>
      </c>
      <c r="H63" s="608">
        <v>22.71939999999995</v>
      </c>
      <c r="I63" s="381">
        <f t="shared" si="1"/>
        <v>114.52599999999984</v>
      </c>
      <c r="J63" s="1284"/>
    </row>
    <row r="64" spans="1:10" ht="15">
      <c r="A64" s="361" t="s">
        <v>340</v>
      </c>
      <c r="B64" s="378">
        <v>0.625</v>
      </c>
      <c r="C64" s="1347"/>
      <c r="D64" s="380" t="s">
        <v>341</v>
      </c>
      <c r="E64" s="608">
        <v>71.98950000000013</v>
      </c>
      <c r="F64" s="608">
        <v>58.29475000000002</v>
      </c>
      <c r="G64" s="608">
        <v>59.17149999999993</v>
      </c>
      <c r="H64" s="608">
        <v>59.717749999999796</v>
      </c>
      <c r="I64" s="381">
        <f t="shared" si="1"/>
        <v>249.17349999999988</v>
      </c>
      <c r="J64" s="1284"/>
    </row>
    <row r="65" spans="1:10" ht="15">
      <c r="A65" s="361" t="s">
        <v>342</v>
      </c>
      <c r="B65" s="378">
        <v>4.8</v>
      </c>
      <c r="C65" s="1347"/>
      <c r="D65" s="380" t="s">
        <v>343</v>
      </c>
      <c r="E65" s="608">
        <v>872.1919999999991</v>
      </c>
      <c r="F65" s="608">
        <v>1345.7440000000024</v>
      </c>
      <c r="G65" s="608">
        <v>1804.5599999999977</v>
      </c>
      <c r="H65" s="608">
        <v>1932.184000000001</v>
      </c>
      <c r="I65" s="381">
        <f t="shared" si="1"/>
        <v>5954.68</v>
      </c>
      <c r="J65" s="1284"/>
    </row>
    <row r="66" spans="1:10" ht="15">
      <c r="A66" s="361" t="s">
        <v>344</v>
      </c>
      <c r="B66" s="378">
        <v>1.2</v>
      </c>
      <c r="C66" s="1347"/>
      <c r="D66" s="380" t="s">
        <v>332</v>
      </c>
      <c r="E66" s="608">
        <v>192.2939999999999</v>
      </c>
      <c r="F66" s="608">
        <v>444.60300000000007</v>
      </c>
      <c r="G66" s="608">
        <v>698.5590000000002</v>
      </c>
      <c r="H66" s="608">
        <v>722.9279999999997</v>
      </c>
      <c r="I66" s="381">
        <f t="shared" si="1"/>
        <v>2058.384</v>
      </c>
      <c r="J66" s="1284"/>
    </row>
    <row r="67" spans="1:10" ht="15">
      <c r="A67" s="361" t="s">
        <v>345</v>
      </c>
      <c r="B67" s="378">
        <v>1.4</v>
      </c>
      <c r="C67" s="1347"/>
      <c r="D67" s="380" t="s">
        <v>332</v>
      </c>
      <c r="E67" s="608">
        <v>435.0802800000004</v>
      </c>
      <c r="F67" s="608">
        <v>538.6541199999995</v>
      </c>
      <c r="G67" s="608">
        <v>642.6755199999999</v>
      </c>
      <c r="H67" s="608">
        <v>664.9595200000002</v>
      </c>
      <c r="I67" s="381">
        <f t="shared" si="1"/>
        <v>2281.36944</v>
      </c>
      <c r="J67" s="1284"/>
    </row>
    <row r="68" spans="1:10" ht="15">
      <c r="A68" s="361" t="s">
        <v>346</v>
      </c>
      <c r="B68" s="378">
        <v>0.64</v>
      </c>
      <c r="C68" s="1347"/>
      <c r="D68" s="380" t="s">
        <v>332</v>
      </c>
      <c r="E68" s="608">
        <v>138.4399999999996</v>
      </c>
      <c r="F68" s="608">
        <v>115.14000000000031</v>
      </c>
      <c r="G68" s="608">
        <v>130.64000000000033</v>
      </c>
      <c r="H68" s="608">
        <v>140.3</v>
      </c>
      <c r="I68" s="381">
        <f t="shared" si="1"/>
        <v>524.5200000000002</v>
      </c>
      <c r="J68" s="1284"/>
    </row>
    <row r="69" spans="1:10" ht="15">
      <c r="A69" s="361" t="s">
        <v>347</v>
      </c>
      <c r="B69" s="378">
        <v>0.2</v>
      </c>
      <c r="C69" s="1347"/>
      <c r="D69" s="380" t="s">
        <v>332</v>
      </c>
      <c r="E69" s="608">
        <v>0</v>
      </c>
      <c r="F69" s="608">
        <v>0</v>
      </c>
      <c r="G69" s="608">
        <v>0</v>
      </c>
      <c r="H69" s="608">
        <v>0</v>
      </c>
      <c r="I69" s="381">
        <f t="shared" si="1"/>
        <v>0</v>
      </c>
      <c r="J69" s="1284"/>
    </row>
    <row r="70" spans="1:10" ht="15">
      <c r="A70" s="361" t="s">
        <v>348</v>
      </c>
      <c r="B70" s="378">
        <v>0.1</v>
      </c>
      <c r="C70" s="1347"/>
      <c r="D70" s="380" t="s">
        <v>332</v>
      </c>
      <c r="E70" s="608">
        <v>0</v>
      </c>
      <c r="F70" s="608">
        <v>0</v>
      </c>
      <c r="G70" s="608">
        <v>0</v>
      </c>
      <c r="H70" s="608">
        <v>0</v>
      </c>
      <c r="I70" s="381">
        <f t="shared" si="1"/>
        <v>0</v>
      </c>
      <c r="J70" s="1284"/>
    </row>
    <row r="71" spans="1:10" ht="15">
      <c r="A71" s="361" t="s">
        <v>349</v>
      </c>
      <c r="B71" s="378">
        <v>0.83</v>
      </c>
      <c r="C71" s="1347"/>
      <c r="D71" s="380" t="s">
        <v>332</v>
      </c>
      <c r="E71" s="608">
        <v>165.95799999999997</v>
      </c>
      <c r="F71" s="608">
        <v>236.19299999999998</v>
      </c>
      <c r="G71" s="608">
        <v>128.33100000000002</v>
      </c>
      <c r="H71" s="608">
        <v>117.12200000000007</v>
      </c>
      <c r="I71" s="381">
        <f t="shared" si="1"/>
        <v>647.604</v>
      </c>
      <c r="J71" s="1284"/>
    </row>
    <row r="72" spans="1:10" ht="15">
      <c r="A72" s="361" t="s">
        <v>350</v>
      </c>
      <c r="B72" s="378">
        <v>0.25</v>
      </c>
      <c r="C72" s="1347"/>
      <c r="D72" s="380" t="s">
        <v>332</v>
      </c>
      <c r="E72" s="608">
        <v>51.497088000000076</v>
      </c>
      <c r="F72" s="608">
        <v>0</v>
      </c>
      <c r="G72" s="608">
        <v>0</v>
      </c>
      <c r="H72" s="608">
        <v>69.21795599999994</v>
      </c>
      <c r="I72" s="381">
        <f t="shared" si="1"/>
        <v>120.71504400000002</v>
      </c>
      <c r="J72" s="1284"/>
    </row>
    <row r="73" spans="1:10" ht="15">
      <c r="A73" s="361" t="s">
        <v>351</v>
      </c>
      <c r="B73" s="378">
        <v>0.7</v>
      </c>
      <c r="C73" s="1347"/>
      <c r="D73" s="380" t="s">
        <v>332</v>
      </c>
      <c r="E73" s="608">
        <v>61.5</v>
      </c>
      <c r="F73" s="608">
        <v>47.69000000000051</v>
      </c>
      <c r="G73" s="608">
        <v>152.76999999999953</v>
      </c>
      <c r="H73" s="608">
        <v>115.93000000000029</v>
      </c>
      <c r="I73" s="381">
        <f t="shared" si="1"/>
        <v>377.8900000000003</v>
      </c>
      <c r="J73" s="1284"/>
    </row>
    <row r="74" spans="1:10" ht="15">
      <c r="A74" s="361" t="s">
        <v>352</v>
      </c>
      <c r="B74" s="378">
        <v>1.92</v>
      </c>
      <c r="C74" s="1347"/>
      <c r="D74" s="380" t="s">
        <v>332</v>
      </c>
      <c r="E74" s="608">
        <v>361.6395000000012</v>
      </c>
      <c r="F74" s="608">
        <v>327.29939999999993</v>
      </c>
      <c r="G74" s="608">
        <v>444.96509999999853</v>
      </c>
      <c r="H74" s="608">
        <v>528.8334000000023</v>
      </c>
      <c r="I74" s="381">
        <f t="shared" si="1"/>
        <v>1662.7374000000018</v>
      </c>
      <c r="J74" s="1284"/>
    </row>
    <row r="75" spans="1:10" ht="15">
      <c r="A75" s="361" t="s">
        <v>353</v>
      </c>
      <c r="B75" s="378">
        <v>0.2</v>
      </c>
      <c r="C75" s="1347"/>
      <c r="D75" s="380" t="s">
        <v>332</v>
      </c>
      <c r="E75" s="608">
        <v>56.33190000000002</v>
      </c>
      <c r="F75" s="608">
        <v>91.90039999999999</v>
      </c>
      <c r="G75" s="608">
        <v>77.13690000000003</v>
      </c>
      <c r="H75" s="608">
        <v>62.882799999999975</v>
      </c>
      <c r="I75" s="381">
        <f t="shared" si="1"/>
        <v>288.252</v>
      </c>
      <c r="J75" s="1284"/>
    </row>
    <row r="76" spans="1:10" ht="15">
      <c r="A76" s="361" t="s">
        <v>354</v>
      </c>
      <c r="B76" s="378">
        <v>0.42</v>
      </c>
      <c r="C76" s="1347"/>
      <c r="D76" s="380" t="s">
        <v>341</v>
      </c>
      <c r="E76" s="608">
        <v>71.78040000000001</v>
      </c>
      <c r="F76" s="608">
        <v>67.35695999999999</v>
      </c>
      <c r="G76" s="608">
        <v>68.63148000000001</v>
      </c>
      <c r="H76" s="608">
        <v>79.68839999999996</v>
      </c>
      <c r="I76" s="381">
        <f t="shared" si="1"/>
        <v>287.45723999999996</v>
      </c>
      <c r="J76" s="1284"/>
    </row>
    <row r="77" spans="1:10" ht="15">
      <c r="A77" s="361" t="s">
        <v>355</v>
      </c>
      <c r="B77" s="378">
        <v>0.63</v>
      </c>
      <c r="C77" s="1347"/>
      <c r="D77" s="380" t="s">
        <v>332</v>
      </c>
      <c r="E77" s="608">
        <v>84.90110000000003</v>
      </c>
      <c r="F77" s="608">
        <v>82.43060000000058</v>
      </c>
      <c r="G77" s="608">
        <v>138.91049999999993</v>
      </c>
      <c r="H77" s="608">
        <v>218.3619999999992</v>
      </c>
      <c r="I77" s="381">
        <f t="shared" si="1"/>
        <v>524.6041999999998</v>
      </c>
      <c r="J77" s="1284"/>
    </row>
    <row r="78" spans="1:10" ht="15">
      <c r="A78" s="361" t="s">
        <v>356</v>
      </c>
      <c r="B78" s="378">
        <v>0.25</v>
      </c>
      <c r="C78" s="1347"/>
      <c r="D78" s="380" t="s">
        <v>341</v>
      </c>
      <c r="E78" s="608">
        <v>64.5312</v>
      </c>
      <c r="F78" s="608">
        <v>119.48440799999999</v>
      </c>
      <c r="G78" s="608">
        <v>105.715464</v>
      </c>
      <c r="H78" s="608">
        <v>67.66665600000002</v>
      </c>
      <c r="I78" s="381">
        <f t="shared" si="1"/>
        <v>357.39772800000003</v>
      </c>
      <c r="J78" s="1284"/>
    </row>
    <row r="79" spans="1:10" ht="15">
      <c r="A79" s="361" t="s">
        <v>357</v>
      </c>
      <c r="B79" s="378">
        <v>0.38</v>
      </c>
      <c r="C79" s="1347"/>
      <c r="D79" s="380" t="s">
        <v>358</v>
      </c>
      <c r="E79" s="608">
        <v>44.713319999999996</v>
      </c>
      <c r="F79" s="608">
        <v>98.37672</v>
      </c>
      <c r="G79" s="608">
        <v>71.47164</v>
      </c>
      <c r="H79" s="608">
        <v>46.18800000000002</v>
      </c>
      <c r="I79" s="381">
        <f t="shared" si="1"/>
        <v>260.74968</v>
      </c>
      <c r="J79" s="1284"/>
    </row>
    <row r="80" spans="1:10" ht="15">
      <c r="A80" s="361" t="s">
        <v>359</v>
      </c>
      <c r="B80" s="378">
        <v>1.2</v>
      </c>
      <c r="C80" s="1347"/>
      <c r="D80" s="380" t="s">
        <v>332</v>
      </c>
      <c r="E80" s="608">
        <v>225.89200000000005</v>
      </c>
      <c r="F80" s="608">
        <v>355.37199999999996</v>
      </c>
      <c r="G80" s="608">
        <v>560.4159999999999</v>
      </c>
      <c r="H80" s="608">
        <v>614.8200000000002</v>
      </c>
      <c r="I80" s="381">
        <f t="shared" si="1"/>
        <v>1756.5</v>
      </c>
      <c r="J80" s="1284"/>
    </row>
    <row r="81" spans="1:10" ht="15">
      <c r="A81" s="361" t="s">
        <v>360</v>
      </c>
      <c r="B81" s="378">
        <v>0.25</v>
      </c>
      <c r="C81" s="1347"/>
      <c r="D81" s="380" t="s">
        <v>341</v>
      </c>
      <c r="E81" s="608">
        <v>96.43553999999989</v>
      </c>
      <c r="F81" s="608">
        <v>76.86343200000002</v>
      </c>
      <c r="G81" s="608">
        <v>78.77139600000001</v>
      </c>
      <c r="H81" s="608">
        <v>73.38392399999996</v>
      </c>
      <c r="I81" s="381">
        <f t="shared" si="1"/>
        <v>325.4542919999999</v>
      </c>
      <c r="J81" s="1284"/>
    </row>
    <row r="82" spans="1:10" ht="15">
      <c r="A82" s="361" t="s">
        <v>361</v>
      </c>
      <c r="B82" s="378">
        <v>1.02</v>
      </c>
      <c r="C82" s="1347"/>
      <c r="D82" s="380" t="s">
        <v>332</v>
      </c>
      <c r="E82" s="608">
        <v>272.7600000000002</v>
      </c>
      <c r="F82" s="608">
        <v>495.2699999999991</v>
      </c>
      <c r="G82" s="608">
        <v>327.66000000000076</v>
      </c>
      <c r="H82" s="608">
        <v>269.1599999999994</v>
      </c>
      <c r="I82" s="381">
        <f t="shared" si="1"/>
        <v>1364.8499999999995</v>
      </c>
      <c r="J82" s="1284"/>
    </row>
    <row r="83" spans="1:10" ht="15">
      <c r="A83" s="361" t="s">
        <v>362</v>
      </c>
      <c r="B83" s="378">
        <v>0.75</v>
      </c>
      <c r="C83" s="1348"/>
      <c r="D83" s="380" t="s">
        <v>332</v>
      </c>
      <c r="E83" s="608">
        <v>0</v>
      </c>
      <c r="F83" s="608">
        <v>0</v>
      </c>
      <c r="G83" s="608">
        <v>0</v>
      </c>
      <c r="H83" s="608">
        <v>0</v>
      </c>
      <c r="I83" s="381">
        <f t="shared" si="1"/>
        <v>0</v>
      </c>
      <c r="J83" s="1284"/>
    </row>
    <row r="84" spans="1:10" ht="15">
      <c r="A84" s="361" t="s">
        <v>363</v>
      </c>
      <c r="B84" s="378">
        <v>2.96</v>
      </c>
      <c r="C84" s="382" t="s">
        <v>364</v>
      </c>
      <c r="D84" s="380" t="s">
        <v>336</v>
      </c>
      <c r="E84" s="608">
        <v>271.7329999999997</v>
      </c>
      <c r="F84" s="608">
        <v>0</v>
      </c>
      <c r="G84" s="608">
        <v>53.13000000000102</v>
      </c>
      <c r="H84" s="608">
        <v>0</v>
      </c>
      <c r="I84" s="381">
        <f t="shared" si="1"/>
        <v>324.86300000000074</v>
      </c>
      <c r="J84" s="1284"/>
    </row>
    <row r="85" spans="1:10" ht="15">
      <c r="A85" s="361" t="s">
        <v>365</v>
      </c>
      <c r="B85" s="378">
        <v>2.5</v>
      </c>
      <c r="C85" s="382" t="s">
        <v>366</v>
      </c>
      <c r="D85" s="380" t="s">
        <v>336</v>
      </c>
      <c r="E85" s="608">
        <v>525.8567999999998</v>
      </c>
      <c r="F85" s="608">
        <v>753.4543999999999</v>
      </c>
      <c r="G85" s="608">
        <v>497.48479999999984</v>
      </c>
      <c r="H85" s="608">
        <v>1062.176</v>
      </c>
      <c r="I85" s="381">
        <f t="shared" si="1"/>
        <v>2838.9719999999993</v>
      </c>
      <c r="J85" s="1284"/>
    </row>
    <row r="86" spans="1:10" ht="15">
      <c r="A86" s="361" t="s">
        <v>367</v>
      </c>
      <c r="B86" s="378">
        <v>0.57</v>
      </c>
      <c r="C86" s="382" t="s">
        <v>368</v>
      </c>
      <c r="D86" s="380" t="s">
        <v>332</v>
      </c>
      <c r="E86" s="608">
        <v>66.95300000000134</v>
      </c>
      <c r="F86" s="608">
        <v>65.98599999999897</v>
      </c>
      <c r="G86" s="608">
        <v>85.2</v>
      </c>
      <c r="H86" s="608">
        <v>121.2</v>
      </c>
      <c r="I86" s="381">
        <f t="shared" si="1"/>
        <v>339.3390000000003</v>
      </c>
      <c r="J86" s="1284"/>
    </row>
    <row r="87" spans="1:10" ht="15">
      <c r="A87" s="361" t="s">
        <v>369</v>
      </c>
      <c r="B87" s="378">
        <v>4.6</v>
      </c>
      <c r="C87" s="1309" t="s">
        <v>370</v>
      </c>
      <c r="D87" s="380" t="s">
        <v>371</v>
      </c>
      <c r="E87" s="608">
        <v>681.9749999999981</v>
      </c>
      <c r="F87" s="608">
        <v>1212.7815000000064</v>
      </c>
      <c r="G87" s="608">
        <v>1272.4424999999947</v>
      </c>
      <c r="H87" s="608">
        <v>1272.390000000003</v>
      </c>
      <c r="I87" s="381">
        <f t="shared" si="1"/>
        <v>4439.589000000002</v>
      </c>
      <c r="J87" s="1284"/>
    </row>
    <row r="88" spans="1:10" ht="15">
      <c r="A88" s="361" t="s">
        <v>372</v>
      </c>
      <c r="B88" s="378">
        <v>3</v>
      </c>
      <c r="C88" s="1309"/>
      <c r="D88" s="380" t="s">
        <v>371</v>
      </c>
      <c r="E88" s="608">
        <v>620.8166000000001</v>
      </c>
      <c r="F88" s="608">
        <v>1141.8104000000003</v>
      </c>
      <c r="G88" s="608">
        <v>956.962</v>
      </c>
      <c r="H88" s="608">
        <v>931.4255999999996</v>
      </c>
      <c r="I88" s="381">
        <f t="shared" si="1"/>
        <v>3651.0146</v>
      </c>
      <c r="J88" s="1284"/>
    </row>
    <row r="89" spans="1:10" ht="15">
      <c r="A89" s="361" t="s">
        <v>373</v>
      </c>
      <c r="B89" s="378">
        <v>1.95</v>
      </c>
      <c r="C89" s="382" t="s">
        <v>374</v>
      </c>
      <c r="D89" s="380" t="s">
        <v>341</v>
      </c>
      <c r="E89" s="608">
        <v>132.8592000000004</v>
      </c>
      <c r="F89" s="608">
        <v>202.24079999999958</v>
      </c>
      <c r="G89" s="608">
        <v>181.37520000000077</v>
      </c>
      <c r="H89" s="608">
        <v>222.18000000000174</v>
      </c>
      <c r="I89" s="381">
        <f t="shared" si="1"/>
        <v>738.6552000000025</v>
      </c>
      <c r="J89" s="1284"/>
    </row>
    <row r="90" spans="1:10" ht="15">
      <c r="A90" s="361" t="s">
        <v>375</v>
      </c>
      <c r="B90" s="378">
        <v>1.5</v>
      </c>
      <c r="C90" s="383" t="s">
        <v>376</v>
      </c>
      <c r="D90" s="384" t="s">
        <v>371</v>
      </c>
      <c r="E90" s="608">
        <v>814.3403639999962</v>
      </c>
      <c r="F90" s="608">
        <v>1257.961390000002</v>
      </c>
      <c r="G90" s="608">
        <v>2059.4726859999973</v>
      </c>
      <c r="H90" s="608">
        <v>3329.092236999999</v>
      </c>
      <c r="I90" s="381">
        <f aca="true" t="shared" si="2" ref="I90:I121">SUM(E90:H90)</f>
        <v>7460.8666769999945</v>
      </c>
      <c r="J90" s="1284"/>
    </row>
    <row r="91" spans="1:10" ht="15">
      <c r="A91" s="361" t="s">
        <v>377</v>
      </c>
      <c r="B91" s="378">
        <v>2.95</v>
      </c>
      <c r="C91" s="383" t="s">
        <v>376</v>
      </c>
      <c r="D91" s="384" t="s">
        <v>371</v>
      </c>
      <c r="E91" s="608">
        <v>231.0700000000015</v>
      </c>
      <c r="F91" s="608">
        <v>469.0980000000009</v>
      </c>
      <c r="G91" s="608">
        <v>739.9280000000044</v>
      </c>
      <c r="H91" s="608">
        <v>1284.5349999999944</v>
      </c>
      <c r="I91" s="381">
        <f t="shared" si="2"/>
        <v>2724.631000000001</v>
      </c>
      <c r="J91" s="1284"/>
    </row>
    <row r="92" spans="1:10" ht="15">
      <c r="A92" s="361" t="s">
        <v>378</v>
      </c>
      <c r="B92" s="378">
        <v>3.27</v>
      </c>
      <c r="C92" s="383" t="s">
        <v>376</v>
      </c>
      <c r="D92" s="384" t="s">
        <v>371</v>
      </c>
      <c r="E92" s="608">
        <v>262.2900000000002</v>
      </c>
      <c r="F92" s="608">
        <v>553.5880000000004</v>
      </c>
      <c r="G92" s="608">
        <v>855.4349999999995</v>
      </c>
      <c r="H92" s="608">
        <v>1498.4550000000004</v>
      </c>
      <c r="I92" s="381">
        <f t="shared" si="2"/>
        <v>3169.7680000000005</v>
      </c>
      <c r="J92" s="1284"/>
    </row>
    <row r="93" spans="1:10" ht="15">
      <c r="A93" s="361" t="s">
        <v>379</v>
      </c>
      <c r="B93" s="378">
        <v>2.68</v>
      </c>
      <c r="C93" s="1309" t="s">
        <v>380</v>
      </c>
      <c r="D93" s="380" t="s">
        <v>332</v>
      </c>
      <c r="E93" s="608">
        <v>1137.1200000000006</v>
      </c>
      <c r="F93" s="608">
        <v>1106.8799999999994</v>
      </c>
      <c r="G93" s="608">
        <v>235.2</v>
      </c>
      <c r="H93" s="608">
        <v>867.8399999999998</v>
      </c>
      <c r="I93" s="381">
        <f t="shared" si="2"/>
        <v>3347.0399999999995</v>
      </c>
      <c r="J93" s="1284"/>
    </row>
    <row r="94" spans="1:10" ht="15">
      <c r="A94" s="361" t="s">
        <v>381</v>
      </c>
      <c r="B94" s="378">
        <v>1</v>
      </c>
      <c r="C94" s="1309"/>
      <c r="D94" s="380" t="s">
        <v>332</v>
      </c>
      <c r="E94" s="608">
        <v>678.9600000000003</v>
      </c>
      <c r="F94" s="608">
        <v>647.5199999999999</v>
      </c>
      <c r="G94" s="608">
        <v>114.48000000000012</v>
      </c>
      <c r="H94" s="608">
        <v>497.51999999999987</v>
      </c>
      <c r="I94" s="381">
        <f t="shared" si="2"/>
        <v>1938.48</v>
      </c>
      <c r="J94" s="1284"/>
    </row>
    <row r="95" spans="1:10" ht="15">
      <c r="A95" s="361" t="s">
        <v>382</v>
      </c>
      <c r="B95" s="378">
        <v>0.2</v>
      </c>
      <c r="C95" s="382" t="s">
        <v>383</v>
      </c>
      <c r="D95" s="380" t="s">
        <v>332</v>
      </c>
      <c r="E95" s="608">
        <v>36.36800000000003</v>
      </c>
      <c r="F95" s="608">
        <v>85.1</v>
      </c>
      <c r="G95" s="608">
        <v>92.63199999999998</v>
      </c>
      <c r="H95" s="608">
        <v>68.85999999999986</v>
      </c>
      <c r="I95" s="381">
        <f t="shared" si="2"/>
        <v>282.95999999999987</v>
      </c>
      <c r="J95" s="1284"/>
    </row>
    <row r="96" spans="1:10" ht="15">
      <c r="A96" s="361" t="s">
        <v>384</v>
      </c>
      <c r="B96" s="378">
        <v>0.3</v>
      </c>
      <c r="C96" s="382" t="s">
        <v>385</v>
      </c>
      <c r="D96" s="380" t="s">
        <v>332</v>
      </c>
      <c r="E96" s="608">
        <v>9.462000000000263</v>
      </c>
      <c r="F96" s="608">
        <v>51.732000000000156</v>
      </c>
      <c r="G96" s="608">
        <v>94.49399999999987</v>
      </c>
      <c r="H96" s="608">
        <v>34.73999999999978</v>
      </c>
      <c r="I96" s="381">
        <f t="shared" si="2"/>
        <v>190.42800000000005</v>
      </c>
      <c r="J96" s="1284"/>
    </row>
    <row r="97" spans="1:10" ht="15">
      <c r="A97" s="361" t="s">
        <v>386</v>
      </c>
      <c r="B97" s="378">
        <v>3.43</v>
      </c>
      <c r="C97" s="382" t="s">
        <v>387</v>
      </c>
      <c r="D97" s="380" t="s">
        <v>371</v>
      </c>
      <c r="E97" s="608">
        <v>569.5200000000041</v>
      </c>
      <c r="F97" s="608">
        <v>1092.2799999999988</v>
      </c>
      <c r="G97" s="608">
        <v>1325.5499999999884</v>
      </c>
      <c r="H97" s="608">
        <v>1314.4500000000116</v>
      </c>
      <c r="I97" s="381">
        <f t="shared" si="2"/>
        <v>4301.800000000003</v>
      </c>
      <c r="J97" s="1284"/>
    </row>
    <row r="98" spans="1:10" ht="15">
      <c r="A98" s="361" t="s">
        <v>388</v>
      </c>
      <c r="B98" s="378">
        <v>0.25</v>
      </c>
      <c r="C98" s="382" t="s">
        <v>389</v>
      </c>
      <c r="D98" s="380" t="s">
        <v>341</v>
      </c>
      <c r="E98" s="608">
        <v>15.70920000000001</v>
      </c>
      <c r="F98" s="608">
        <v>32.23620000000005</v>
      </c>
      <c r="G98" s="608">
        <v>23.091599999999925</v>
      </c>
      <c r="H98" s="608">
        <v>20.75520000000006</v>
      </c>
      <c r="I98" s="381">
        <f t="shared" si="2"/>
        <v>91.79220000000005</v>
      </c>
      <c r="J98" s="1284"/>
    </row>
    <row r="99" spans="1:10" ht="15">
      <c r="A99" s="361" t="s">
        <v>390</v>
      </c>
      <c r="B99" s="378">
        <v>12.3</v>
      </c>
      <c r="C99" s="382" t="s">
        <v>391</v>
      </c>
      <c r="D99" s="380" t="s">
        <v>371</v>
      </c>
      <c r="E99" s="608">
        <v>2009.1120000000005</v>
      </c>
      <c r="F99" s="608">
        <v>3691.3799999999997</v>
      </c>
      <c r="G99" s="608">
        <v>4550.615999999998</v>
      </c>
      <c r="H99" s="608">
        <v>6717.900000000007</v>
      </c>
      <c r="I99" s="381">
        <f t="shared" si="2"/>
        <v>16969.008000000005</v>
      </c>
      <c r="J99" s="1284"/>
    </row>
    <row r="100" spans="1:10" ht="15">
      <c r="A100" s="361" t="s">
        <v>392</v>
      </c>
      <c r="B100" s="378">
        <v>14.2</v>
      </c>
      <c r="C100" s="382" t="s">
        <v>393</v>
      </c>
      <c r="D100" s="380" t="s">
        <v>371</v>
      </c>
      <c r="E100" s="608">
        <v>4590.032930000008</v>
      </c>
      <c r="F100" s="608">
        <v>4643.072909999996</v>
      </c>
      <c r="G100" s="608">
        <v>3449.5773600000143</v>
      </c>
      <c r="H100" s="608">
        <v>5177.487289999992</v>
      </c>
      <c r="I100" s="381">
        <f t="shared" si="2"/>
        <v>17860.17049000001</v>
      </c>
      <c r="J100" s="1284"/>
    </row>
    <row r="101" spans="1:10" ht="15">
      <c r="A101" s="361" t="s">
        <v>394</v>
      </c>
      <c r="B101" s="378">
        <v>0.15</v>
      </c>
      <c r="C101" s="383" t="s">
        <v>395</v>
      </c>
      <c r="D101" s="380" t="s">
        <v>341</v>
      </c>
      <c r="E101" s="608">
        <v>0</v>
      </c>
      <c r="F101" s="608">
        <v>41.28000000000011</v>
      </c>
      <c r="G101" s="608">
        <v>106.44000000000005</v>
      </c>
      <c r="H101" s="608">
        <v>61.61999999999989</v>
      </c>
      <c r="I101" s="381">
        <f t="shared" si="2"/>
        <v>209.34000000000006</v>
      </c>
      <c r="J101" s="1284"/>
    </row>
    <row r="102" spans="1:10" ht="15">
      <c r="A102" s="361" t="s">
        <v>396</v>
      </c>
      <c r="B102" s="378">
        <v>6.4</v>
      </c>
      <c r="C102" s="382" t="s">
        <v>397</v>
      </c>
      <c r="D102" s="385" t="s">
        <v>371</v>
      </c>
      <c r="E102" s="608">
        <v>755.462799999992</v>
      </c>
      <c r="F102" s="608">
        <v>1194.5832000000062</v>
      </c>
      <c r="G102" s="608">
        <v>1885.6359999999943</v>
      </c>
      <c r="H102" s="608">
        <v>2994.0694000000035</v>
      </c>
      <c r="I102" s="381">
        <f t="shared" si="2"/>
        <v>6829.751399999996</v>
      </c>
      <c r="J102" s="1284"/>
    </row>
    <row r="103" spans="1:10" ht="15">
      <c r="A103" s="361" t="s">
        <v>398</v>
      </c>
      <c r="B103" s="378">
        <v>1</v>
      </c>
      <c r="C103" s="1309" t="s">
        <v>399</v>
      </c>
      <c r="D103" s="386">
        <v>10</v>
      </c>
      <c r="E103" s="608">
        <v>97.36500000000012</v>
      </c>
      <c r="F103" s="608">
        <v>273.9629999999997</v>
      </c>
      <c r="G103" s="608">
        <v>286.2239999999997</v>
      </c>
      <c r="H103" s="608">
        <v>314.3400000000006</v>
      </c>
      <c r="I103" s="381">
        <f t="shared" si="2"/>
        <v>971.892</v>
      </c>
      <c r="J103" s="1284"/>
    </row>
    <row r="104" spans="1:10" ht="15">
      <c r="A104" s="361" t="s">
        <v>400</v>
      </c>
      <c r="B104" s="378">
        <v>0.28</v>
      </c>
      <c r="C104" s="1309"/>
      <c r="D104" s="380" t="s">
        <v>332</v>
      </c>
      <c r="E104" s="608">
        <v>101.41800000000046</v>
      </c>
      <c r="F104" s="608">
        <v>209.93700000000013</v>
      </c>
      <c r="G104" s="608">
        <v>214.57949999999983</v>
      </c>
      <c r="H104" s="608">
        <v>228.37649999999965</v>
      </c>
      <c r="I104" s="381">
        <f t="shared" si="2"/>
        <v>754.311</v>
      </c>
      <c r="J104" s="1284"/>
    </row>
    <row r="105" spans="1:10" ht="15">
      <c r="A105" s="361" t="s">
        <v>401</v>
      </c>
      <c r="B105" s="378">
        <v>0.6</v>
      </c>
      <c r="C105" s="383" t="s">
        <v>402</v>
      </c>
      <c r="D105" s="380" t="s">
        <v>332</v>
      </c>
      <c r="E105" s="608">
        <v>137.2469999999994</v>
      </c>
      <c r="F105" s="608">
        <v>484.16700000000037</v>
      </c>
      <c r="G105" s="608">
        <v>415.9799999999995</v>
      </c>
      <c r="H105" s="608">
        <v>315.3900000000003</v>
      </c>
      <c r="I105" s="381">
        <f t="shared" si="2"/>
        <v>1352.7839999999997</v>
      </c>
      <c r="J105" s="1284"/>
    </row>
    <row r="106" spans="1:10" ht="15">
      <c r="A106" s="361" t="s">
        <v>403</v>
      </c>
      <c r="B106" s="378">
        <v>2</v>
      </c>
      <c r="C106" s="382" t="s">
        <v>404</v>
      </c>
      <c r="D106" s="380" t="s">
        <v>371</v>
      </c>
      <c r="E106" s="608">
        <v>197.05800000000045</v>
      </c>
      <c r="F106" s="608">
        <v>509.3459999999991</v>
      </c>
      <c r="G106" s="608">
        <v>488.56800000000067</v>
      </c>
      <c r="H106" s="608">
        <v>725.5859999999989</v>
      </c>
      <c r="I106" s="381">
        <f t="shared" si="2"/>
        <v>1920.557999999999</v>
      </c>
      <c r="J106" s="1284"/>
    </row>
    <row r="107" spans="1:10" ht="15">
      <c r="A107" s="361" t="s">
        <v>405</v>
      </c>
      <c r="B107" s="378">
        <v>1.5</v>
      </c>
      <c r="C107" s="1353" t="s">
        <v>406</v>
      </c>
      <c r="D107" s="380" t="s">
        <v>332</v>
      </c>
      <c r="E107" s="608">
        <v>481.8880000000004</v>
      </c>
      <c r="F107" s="608">
        <v>546.4019999999991</v>
      </c>
      <c r="G107" s="608">
        <v>230.78800000000047</v>
      </c>
      <c r="H107" s="608">
        <v>199.5039999999999</v>
      </c>
      <c r="I107" s="381">
        <f t="shared" si="2"/>
        <v>1458.5819999999999</v>
      </c>
      <c r="J107" s="1284"/>
    </row>
    <row r="108" spans="1:10" ht="15">
      <c r="A108" s="361" t="s">
        <v>407</v>
      </c>
      <c r="B108" s="378">
        <v>1.2</v>
      </c>
      <c r="C108" s="1354"/>
      <c r="D108" s="380" t="s">
        <v>332</v>
      </c>
      <c r="E108" s="608">
        <v>1445.3600000000004</v>
      </c>
      <c r="F108" s="608">
        <v>1661.848</v>
      </c>
      <c r="G108" s="608">
        <v>1006.208</v>
      </c>
      <c r="H108" s="608">
        <v>952.3199999999999</v>
      </c>
      <c r="I108" s="381">
        <f t="shared" si="2"/>
        <v>5065.736</v>
      </c>
      <c r="J108" s="1284"/>
    </row>
    <row r="109" spans="1:10" ht="15">
      <c r="A109" s="361" t="s">
        <v>408</v>
      </c>
      <c r="B109" s="378">
        <v>0.5</v>
      </c>
      <c r="C109" s="382" t="s">
        <v>409</v>
      </c>
      <c r="D109" s="380" t="s">
        <v>332</v>
      </c>
      <c r="E109" s="608">
        <v>194.90000000000146</v>
      </c>
      <c r="F109" s="608">
        <v>204.8199999999997</v>
      </c>
      <c r="G109" s="608">
        <v>213.09000000000015</v>
      </c>
      <c r="H109" s="608">
        <v>220.15999999999985</v>
      </c>
      <c r="I109" s="381">
        <f t="shared" si="2"/>
        <v>832.9700000000012</v>
      </c>
      <c r="J109" s="1284"/>
    </row>
    <row r="110" spans="1:10" ht="15">
      <c r="A110" s="361" t="s">
        <v>410</v>
      </c>
      <c r="B110" s="378">
        <v>3.2</v>
      </c>
      <c r="C110" s="382" t="s">
        <v>411</v>
      </c>
      <c r="D110" s="380" t="s">
        <v>371</v>
      </c>
      <c r="E110" s="608">
        <v>28.324800000001414</v>
      </c>
      <c r="F110" s="608">
        <v>115.18559999999707</v>
      </c>
      <c r="G110" s="608">
        <v>704.6064000000006</v>
      </c>
      <c r="H110" s="608">
        <v>804.1824</v>
      </c>
      <c r="I110" s="381">
        <f t="shared" si="2"/>
        <v>1652.299199999999</v>
      </c>
      <c r="J110" s="1284"/>
    </row>
    <row r="111" spans="1:10" ht="15">
      <c r="A111" s="361" t="s">
        <v>412</v>
      </c>
      <c r="B111" s="378">
        <v>3.6</v>
      </c>
      <c r="C111" s="382" t="s">
        <v>413</v>
      </c>
      <c r="D111" s="380" t="s">
        <v>371</v>
      </c>
      <c r="E111" s="608">
        <v>591.0840000000003</v>
      </c>
      <c r="F111" s="608">
        <v>1090.043999999998</v>
      </c>
      <c r="G111" s="608">
        <v>1160.3520000000008</v>
      </c>
      <c r="H111" s="608">
        <v>1149.3360000000007</v>
      </c>
      <c r="I111" s="381">
        <f t="shared" si="2"/>
        <v>3990.816</v>
      </c>
      <c r="J111" s="1284"/>
    </row>
    <row r="112" spans="1:10" ht="15">
      <c r="A112" s="361" t="s">
        <v>414</v>
      </c>
      <c r="B112" s="378">
        <v>0.2</v>
      </c>
      <c r="C112" s="382" t="s">
        <v>415</v>
      </c>
      <c r="D112" s="380" t="s">
        <v>341</v>
      </c>
      <c r="E112" s="608">
        <v>14.918399999999856</v>
      </c>
      <c r="F112" s="608">
        <v>49.7772</v>
      </c>
      <c r="G112" s="608">
        <v>44.888400000000026</v>
      </c>
      <c r="H112" s="608">
        <v>39.14640000000008</v>
      </c>
      <c r="I112" s="381">
        <f t="shared" si="2"/>
        <v>148.73039999999997</v>
      </c>
      <c r="J112" s="1284"/>
    </row>
    <row r="113" spans="1:10" ht="15">
      <c r="A113" s="361" t="s">
        <v>416</v>
      </c>
      <c r="B113" s="378">
        <v>1.52</v>
      </c>
      <c r="C113" s="382" t="s">
        <v>417</v>
      </c>
      <c r="D113" s="386" t="s">
        <v>418</v>
      </c>
      <c r="E113" s="608">
        <v>393.36919999999947</v>
      </c>
      <c r="F113" s="608">
        <v>434.45919999999995</v>
      </c>
      <c r="G113" s="608">
        <v>237.07040000000094</v>
      </c>
      <c r="H113" s="608">
        <v>335.5855999999989</v>
      </c>
      <c r="I113" s="381">
        <f t="shared" si="2"/>
        <v>1400.4843999999994</v>
      </c>
      <c r="J113" s="1284"/>
    </row>
    <row r="114" spans="1:10" ht="15">
      <c r="A114" s="361" t="s">
        <v>419</v>
      </c>
      <c r="B114" s="378">
        <v>10.5</v>
      </c>
      <c r="C114" s="382" t="s">
        <v>420</v>
      </c>
      <c r="D114" s="380" t="s">
        <v>371</v>
      </c>
      <c r="E114" s="608">
        <v>626.4</v>
      </c>
      <c r="F114" s="608">
        <v>1340.6400000000003</v>
      </c>
      <c r="G114" s="608">
        <v>2183.0400000000004</v>
      </c>
      <c r="H114" s="608">
        <v>2357.2799999999993</v>
      </c>
      <c r="I114" s="381">
        <f t="shared" si="2"/>
        <v>6507.360000000001</v>
      </c>
      <c r="J114" s="1284"/>
    </row>
    <row r="115" spans="1:10" ht="15">
      <c r="A115" s="361" t="s">
        <v>421</v>
      </c>
      <c r="B115" s="378">
        <v>5</v>
      </c>
      <c r="C115" s="383" t="s">
        <v>422</v>
      </c>
      <c r="D115" s="384" t="s">
        <v>371</v>
      </c>
      <c r="E115" s="608">
        <v>274.04999999999905</v>
      </c>
      <c r="F115" s="608">
        <v>283.1850000000003</v>
      </c>
      <c r="G115" s="608">
        <v>865.8300000000004</v>
      </c>
      <c r="H115" s="608">
        <v>1410.674999999999</v>
      </c>
      <c r="I115" s="381">
        <f t="shared" si="2"/>
        <v>2833.739999999999</v>
      </c>
      <c r="J115" s="1284"/>
    </row>
    <row r="116" spans="1:10" ht="15">
      <c r="A116" s="361" t="s">
        <v>423</v>
      </c>
      <c r="B116" s="378">
        <v>1.08</v>
      </c>
      <c r="C116" s="383" t="s">
        <v>424</v>
      </c>
      <c r="D116" s="384" t="s">
        <v>371</v>
      </c>
      <c r="E116" s="608">
        <v>931.5389999999984</v>
      </c>
      <c r="F116" s="608">
        <v>853.859999999997</v>
      </c>
      <c r="G116" s="608">
        <v>738.1815000000083</v>
      </c>
      <c r="H116" s="608">
        <v>698.501999999994</v>
      </c>
      <c r="I116" s="381">
        <f t="shared" si="2"/>
        <v>3222.0824999999977</v>
      </c>
      <c r="J116" s="1284"/>
    </row>
    <row r="117" spans="1:10" ht="15">
      <c r="A117" s="361" t="s">
        <v>425</v>
      </c>
      <c r="B117" s="378">
        <v>0.32</v>
      </c>
      <c r="C117" s="382" t="s">
        <v>426</v>
      </c>
      <c r="D117" s="380" t="s">
        <v>332</v>
      </c>
      <c r="E117" s="608">
        <v>29.474</v>
      </c>
      <c r="F117" s="608">
        <v>37.416</v>
      </c>
      <c r="G117" s="608">
        <v>50.2</v>
      </c>
      <c r="H117" s="608">
        <v>51</v>
      </c>
      <c r="I117" s="381">
        <f t="shared" si="2"/>
        <v>168.09</v>
      </c>
      <c r="J117" s="1284"/>
    </row>
    <row r="118" spans="1:10" ht="15">
      <c r="A118" s="361" t="s">
        <v>427</v>
      </c>
      <c r="B118" s="378">
        <v>0.5</v>
      </c>
      <c r="C118" s="1309" t="s">
        <v>428</v>
      </c>
      <c r="D118" s="380" t="s">
        <v>332</v>
      </c>
      <c r="E118" s="608">
        <v>88.27000000000044</v>
      </c>
      <c r="F118" s="608">
        <v>142.58999999999924</v>
      </c>
      <c r="G118" s="608">
        <v>234.35000000000034</v>
      </c>
      <c r="H118" s="608">
        <v>203.05000000000018</v>
      </c>
      <c r="I118" s="381">
        <f t="shared" si="2"/>
        <v>668.2600000000002</v>
      </c>
      <c r="J118" s="1284"/>
    </row>
    <row r="119" spans="1:10" ht="15">
      <c r="A119" s="361" t="s">
        <v>429</v>
      </c>
      <c r="B119" s="378">
        <v>0.8</v>
      </c>
      <c r="C119" s="1309"/>
      <c r="D119" s="380" t="s">
        <v>332</v>
      </c>
      <c r="E119" s="608">
        <v>165.6959999999999</v>
      </c>
      <c r="F119" s="608">
        <v>330.0879999999998</v>
      </c>
      <c r="G119" s="608">
        <v>395.6780000000008</v>
      </c>
      <c r="H119" s="608">
        <v>375.7260000000001</v>
      </c>
      <c r="I119" s="381">
        <f t="shared" si="2"/>
        <v>1267.1880000000006</v>
      </c>
      <c r="J119" s="1284"/>
    </row>
    <row r="120" spans="1:10" ht="15">
      <c r="A120" s="361" t="s">
        <v>430</v>
      </c>
      <c r="B120" s="378">
        <v>0.5</v>
      </c>
      <c r="C120" s="1309"/>
      <c r="D120" s="380" t="s">
        <v>332</v>
      </c>
      <c r="E120" s="608">
        <v>86.79519999999992</v>
      </c>
      <c r="F120" s="608">
        <v>186.83279999999996</v>
      </c>
      <c r="G120" s="608">
        <v>183.66079999999985</v>
      </c>
      <c r="H120" s="608">
        <v>195.7335999999999</v>
      </c>
      <c r="I120" s="381">
        <f t="shared" si="2"/>
        <v>653.0223999999996</v>
      </c>
      <c r="J120" s="1284"/>
    </row>
    <row r="121" spans="1:10" ht="15">
      <c r="A121" s="361" t="s">
        <v>431</v>
      </c>
      <c r="B121" s="378">
        <v>0.4</v>
      </c>
      <c r="C121" s="382" t="s">
        <v>432</v>
      </c>
      <c r="D121" s="380" t="s">
        <v>332</v>
      </c>
      <c r="E121" s="608">
        <v>223.63499999999885</v>
      </c>
      <c r="F121" s="608">
        <v>251.61300000000028</v>
      </c>
      <c r="G121" s="608">
        <v>276.0119999999997</v>
      </c>
      <c r="H121" s="608">
        <v>353.7930000000012</v>
      </c>
      <c r="I121" s="381">
        <f t="shared" si="2"/>
        <v>1105.053</v>
      </c>
      <c r="J121" s="1284"/>
    </row>
    <row r="122" spans="1:10" ht="15">
      <c r="A122" s="361" t="s">
        <v>433</v>
      </c>
      <c r="B122" s="378">
        <v>1.775</v>
      </c>
      <c r="C122" s="382" t="s">
        <v>434</v>
      </c>
      <c r="D122" s="380" t="s">
        <v>332</v>
      </c>
      <c r="E122" s="608">
        <v>0</v>
      </c>
      <c r="F122" s="608">
        <v>157.31400000000028</v>
      </c>
      <c r="G122" s="608">
        <v>304.253999999999</v>
      </c>
      <c r="H122" s="608">
        <v>409.5570000000007</v>
      </c>
      <c r="I122" s="381">
        <f aca="true" t="shared" si="3" ref="I122:I135">SUM(E122:H122)</f>
        <v>871.125</v>
      </c>
      <c r="J122" s="1284"/>
    </row>
    <row r="123" spans="1:10" ht="15">
      <c r="A123" s="361" t="s">
        <v>435</v>
      </c>
      <c r="B123" s="378">
        <v>0.6</v>
      </c>
      <c r="C123" s="382" t="s">
        <v>436</v>
      </c>
      <c r="D123" s="380" t="s">
        <v>332</v>
      </c>
      <c r="E123" s="608">
        <v>78.48199999999997</v>
      </c>
      <c r="F123" s="608">
        <v>109.86399999999958</v>
      </c>
      <c r="G123" s="608">
        <v>150.41399999999976</v>
      </c>
      <c r="H123" s="608">
        <v>133.26200000000065</v>
      </c>
      <c r="I123" s="381">
        <f t="shared" si="3"/>
        <v>472.02199999999993</v>
      </c>
      <c r="J123" s="1284"/>
    </row>
    <row r="124" spans="1:10" ht="15">
      <c r="A124" s="361" t="s">
        <v>437</v>
      </c>
      <c r="B124" s="378">
        <v>0.4</v>
      </c>
      <c r="C124" s="382" t="s">
        <v>438</v>
      </c>
      <c r="D124" s="380" t="s">
        <v>332</v>
      </c>
      <c r="E124" s="608">
        <v>181.80132</v>
      </c>
      <c r="F124" s="608">
        <v>186.29952000000003</v>
      </c>
      <c r="G124" s="608">
        <v>216.63948</v>
      </c>
      <c r="H124" s="608">
        <v>211.9704</v>
      </c>
      <c r="I124" s="381">
        <f t="shared" si="3"/>
        <v>796.7107200000002</v>
      </c>
      <c r="J124" s="1284"/>
    </row>
    <row r="125" spans="1:10" ht="15">
      <c r="A125" s="361" t="s">
        <v>439</v>
      </c>
      <c r="B125" s="387">
        <v>3.6</v>
      </c>
      <c r="C125" s="1353" t="s">
        <v>440</v>
      </c>
      <c r="D125" s="380" t="s">
        <v>371</v>
      </c>
      <c r="E125" s="608">
        <v>865.7600000000004</v>
      </c>
      <c r="F125" s="608">
        <v>1499.6379999999995</v>
      </c>
      <c r="G125" s="608">
        <v>1733.2</v>
      </c>
      <c r="H125" s="608">
        <v>1225.0000000000002</v>
      </c>
      <c r="I125" s="381">
        <f t="shared" si="3"/>
        <v>5323.598</v>
      </c>
      <c r="J125" s="1284"/>
    </row>
    <row r="126" spans="1:10" ht="15">
      <c r="A126" s="361" t="s">
        <v>667</v>
      </c>
      <c r="B126" s="388">
        <v>0.3</v>
      </c>
      <c r="C126" s="1355"/>
      <c r="D126" s="380" t="s">
        <v>371</v>
      </c>
      <c r="E126" s="608">
        <v>101.35999999999997</v>
      </c>
      <c r="F126" s="608">
        <v>177.5200000000001</v>
      </c>
      <c r="G126" s="608">
        <v>224.28000000000006</v>
      </c>
      <c r="H126" s="608">
        <v>185.63999999999987</v>
      </c>
      <c r="I126" s="381">
        <f t="shared" si="3"/>
        <v>688.8</v>
      </c>
      <c r="J126" s="1284"/>
    </row>
    <row r="127" spans="1:10" ht="15">
      <c r="A127" s="361" t="s">
        <v>701</v>
      </c>
      <c r="B127" s="389">
        <v>0.62</v>
      </c>
      <c r="C127" s="1354"/>
      <c r="D127" s="380" t="s">
        <v>371</v>
      </c>
      <c r="E127" s="608">
        <v>169.85115000000087</v>
      </c>
      <c r="F127" s="608">
        <v>365.5407</v>
      </c>
      <c r="G127" s="608">
        <v>450.4090499999993</v>
      </c>
      <c r="H127" s="608">
        <v>292.0858500000006</v>
      </c>
      <c r="I127" s="381">
        <f t="shared" si="3"/>
        <v>1277.8867500000008</v>
      </c>
      <c r="J127" s="1284"/>
    </row>
    <row r="128" spans="1:10" ht="15">
      <c r="A128" s="361" t="s">
        <v>441</v>
      </c>
      <c r="B128" s="378">
        <v>2.2</v>
      </c>
      <c r="C128" s="382" t="s">
        <v>442</v>
      </c>
      <c r="D128" s="380" t="s">
        <v>371</v>
      </c>
      <c r="E128" s="608">
        <v>411.03000000000065</v>
      </c>
      <c r="F128" s="608">
        <v>394.20000000000164</v>
      </c>
      <c r="G128" s="608">
        <v>272.48400000000004</v>
      </c>
      <c r="H128" s="608">
        <v>556.146</v>
      </c>
      <c r="I128" s="381">
        <f t="shared" si="3"/>
        <v>1633.8600000000022</v>
      </c>
      <c r="J128" s="1284"/>
    </row>
    <row r="129" spans="1:10" ht="15">
      <c r="A129" s="361" t="s">
        <v>443</v>
      </c>
      <c r="B129" s="378">
        <v>2.4</v>
      </c>
      <c r="C129" s="382" t="s">
        <v>444</v>
      </c>
      <c r="D129" s="380" t="s">
        <v>332</v>
      </c>
      <c r="E129" s="608">
        <v>346.79999999999995</v>
      </c>
      <c r="F129" s="608">
        <v>425.19999999999993</v>
      </c>
      <c r="G129" s="608">
        <v>362.4000000000001</v>
      </c>
      <c r="H129" s="608">
        <v>249.2</v>
      </c>
      <c r="I129" s="381">
        <f t="shared" si="3"/>
        <v>1383.6000000000001</v>
      </c>
      <c r="J129" s="1284"/>
    </row>
    <row r="130" spans="1:10" ht="15">
      <c r="A130" s="361" t="s">
        <v>445</v>
      </c>
      <c r="B130" s="378">
        <v>0.66</v>
      </c>
      <c r="C130" s="383" t="s">
        <v>446</v>
      </c>
      <c r="D130" s="384" t="s">
        <v>341</v>
      </c>
      <c r="E130" s="608">
        <v>395.7784000000004</v>
      </c>
      <c r="F130" s="608">
        <v>330.81679999999983</v>
      </c>
      <c r="G130" s="608">
        <v>363.396</v>
      </c>
      <c r="H130" s="608">
        <v>377.14159999999964</v>
      </c>
      <c r="I130" s="381">
        <f t="shared" si="3"/>
        <v>1467.1327999999999</v>
      </c>
      <c r="J130" s="1284"/>
    </row>
    <row r="131" spans="1:10" ht="15">
      <c r="A131" s="361" t="s">
        <v>447</v>
      </c>
      <c r="B131" s="378">
        <v>1</v>
      </c>
      <c r="C131" s="383" t="s">
        <v>448</v>
      </c>
      <c r="D131" s="384" t="s">
        <v>371</v>
      </c>
      <c r="E131" s="608">
        <v>432.3549999999991</v>
      </c>
      <c r="F131" s="608">
        <v>696.5699999999983</v>
      </c>
      <c r="G131" s="608">
        <v>599.4170000000013</v>
      </c>
      <c r="H131" s="608">
        <v>365.76050000000004</v>
      </c>
      <c r="I131" s="381">
        <f t="shared" si="3"/>
        <v>2094.1024999999986</v>
      </c>
      <c r="J131" s="1284"/>
    </row>
    <row r="132" spans="1:10" ht="15">
      <c r="A132" s="361" t="s">
        <v>449</v>
      </c>
      <c r="B132" s="378">
        <v>1.3</v>
      </c>
      <c r="C132" s="382" t="s">
        <v>450</v>
      </c>
      <c r="D132" s="386" t="s">
        <v>451</v>
      </c>
      <c r="E132" s="608">
        <v>308.7120000000002</v>
      </c>
      <c r="F132" s="608">
        <v>262.24799999999885</v>
      </c>
      <c r="G132" s="608">
        <v>346.44000000000085</v>
      </c>
      <c r="H132" s="608">
        <v>336.2399999999987</v>
      </c>
      <c r="I132" s="381">
        <f t="shared" si="3"/>
        <v>1253.6399999999987</v>
      </c>
      <c r="J132" s="1284"/>
    </row>
    <row r="133" spans="1:10" ht="15">
      <c r="A133" s="361" t="s">
        <v>452</v>
      </c>
      <c r="B133" s="378">
        <v>1.08</v>
      </c>
      <c r="C133" s="1353" t="s">
        <v>453</v>
      </c>
      <c r="D133" s="380" t="s">
        <v>371</v>
      </c>
      <c r="E133" s="608">
        <v>37</v>
      </c>
      <c r="F133" s="608">
        <v>68.29999999999927</v>
      </c>
      <c r="G133" s="608">
        <v>261.2199999999993</v>
      </c>
      <c r="H133" s="608">
        <v>393.12</v>
      </c>
      <c r="I133" s="381">
        <f t="shared" si="3"/>
        <v>759.6399999999985</v>
      </c>
      <c r="J133" s="1284"/>
    </row>
    <row r="134" spans="1:10" ht="15">
      <c r="A134" s="361" t="s">
        <v>454</v>
      </c>
      <c r="B134" s="378">
        <v>1.174</v>
      </c>
      <c r="C134" s="1354"/>
      <c r="D134" s="380" t="s">
        <v>371</v>
      </c>
      <c r="E134" s="608">
        <v>352.00999999999834</v>
      </c>
      <c r="F134" s="608">
        <v>530.4500000000007</v>
      </c>
      <c r="G134" s="608">
        <v>692.0200000000002</v>
      </c>
      <c r="H134" s="608">
        <v>757.4399999999998</v>
      </c>
      <c r="I134" s="381">
        <f t="shared" si="3"/>
        <v>2331.919999999999</v>
      </c>
      <c r="J134" s="1284"/>
    </row>
    <row r="135" spans="1:10" ht="15">
      <c r="A135" s="361" t="s">
        <v>455</v>
      </c>
      <c r="B135" s="378">
        <v>0.4</v>
      </c>
      <c r="C135" s="383" t="s">
        <v>456</v>
      </c>
      <c r="D135" s="380" t="s">
        <v>332</v>
      </c>
      <c r="E135" s="608">
        <v>51.895999999999766</v>
      </c>
      <c r="F135" s="608">
        <v>76.46059999999997</v>
      </c>
      <c r="G135" s="608">
        <v>190.81239999999963</v>
      </c>
      <c r="H135" s="608">
        <v>277.8144000000003</v>
      </c>
      <c r="I135" s="381">
        <f t="shared" si="3"/>
        <v>596.9833999999996</v>
      </c>
      <c r="J135" s="1284"/>
    </row>
    <row r="136" spans="1:10" ht="12.75">
      <c r="A136" s="390" t="s">
        <v>457</v>
      </c>
      <c r="B136" s="391">
        <v>0.13</v>
      </c>
      <c r="C136" s="392" t="s">
        <v>458</v>
      </c>
      <c r="D136" s="393" t="s">
        <v>332</v>
      </c>
      <c r="E136" s="614"/>
      <c r="F136" s="614"/>
      <c r="G136" s="614"/>
      <c r="H136" s="614"/>
      <c r="I136" s="602"/>
      <c r="J136" s="1284"/>
    </row>
    <row r="137" spans="1:10" ht="15">
      <c r="A137" s="361" t="s">
        <v>459</v>
      </c>
      <c r="B137" s="378">
        <v>3.1</v>
      </c>
      <c r="C137" s="382" t="s">
        <v>460</v>
      </c>
      <c r="D137" s="380" t="s">
        <v>332</v>
      </c>
      <c r="E137" s="608">
        <v>0</v>
      </c>
      <c r="F137" s="608">
        <v>0</v>
      </c>
      <c r="G137" s="608">
        <v>0</v>
      </c>
      <c r="H137" s="608">
        <v>0</v>
      </c>
      <c r="I137" s="381">
        <f aca="true" t="shared" si="4" ref="I137:I156">SUM(E137:H137)</f>
        <v>0</v>
      </c>
      <c r="J137" s="1284"/>
    </row>
    <row r="138" spans="1:10" ht="15">
      <c r="A138" s="361" t="s">
        <v>461</v>
      </c>
      <c r="B138" s="378">
        <v>1.072</v>
      </c>
      <c r="C138" s="1309" t="s">
        <v>462</v>
      </c>
      <c r="D138" s="384" t="s">
        <v>332</v>
      </c>
      <c r="E138" s="608">
        <v>45.8399999999997</v>
      </c>
      <c r="F138" s="608">
        <v>45.66300000000002</v>
      </c>
      <c r="G138" s="608">
        <v>49.67800000000033</v>
      </c>
      <c r="H138" s="608">
        <v>46.5619999999999</v>
      </c>
      <c r="I138" s="381">
        <f t="shared" si="4"/>
        <v>187.74299999999994</v>
      </c>
      <c r="J138" s="1284"/>
    </row>
    <row r="139" spans="1:10" ht="15">
      <c r="A139" s="361" t="s">
        <v>463</v>
      </c>
      <c r="B139" s="378">
        <v>1.1</v>
      </c>
      <c r="C139" s="1309"/>
      <c r="D139" s="384" t="s">
        <v>332</v>
      </c>
      <c r="E139" s="608">
        <v>57.92</v>
      </c>
      <c r="F139" s="608">
        <v>54.71599999999977</v>
      </c>
      <c r="G139" s="608">
        <v>62.69599999999977</v>
      </c>
      <c r="H139" s="608">
        <v>61.02800000000047</v>
      </c>
      <c r="I139" s="381">
        <f t="shared" si="4"/>
        <v>236.36</v>
      </c>
      <c r="J139" s="1284"/>
    </row>
    <row r="140" spans="1:10" ht="15">
      <c r="A140" s="361" t="s">
        <v>464</v>
      </c>
      <c r="B140" s="378">
        <v>0.875</v>
      </c>
      <c r="C140" s="383" t="s">
        <v>465</v>
      </c>
      <c r="D140" s="380" t="s">
        <v>332</v>
      </c>
      <c r="E140" s="608">
        <v>50.3107</v>
      </c>
      <c r="F140" s="608">
        <v>93.1278000000002</v>
      </c>
      <c r="G140" s="608">
        <v>69.52829999999994</v>
      </c>
      <c r="H140" s="608">
        <v>63.6266999999998</v>
      </c>
      <c r="I140" s="381">
        <f t="shared" si="4"/>
        <v>276.59349999999995</v>
      </c>
      <c r="J140" s="1284"/>
    </row>
    <row r="141" spans="1:10" ht="15">
      <c r="A141" s="361" t="s">
        <v>466</v>
      </c>
      <c r="B141" s="378">
        <v>0.75</v>
      </c>
      <c r="C141" s="383" t="s">
        <v>467</v>
      </c>
      <c r="D141" s="380" t="s">
        <v>332</v>
      </c>
      <c r="E141" s="608">
        <v>59.99727999999999</v>
      </c>
      <c r="F141" s="608">
        <v>68.82695999999999</v>
      </c>
      <c r="G141" s="608">
        <v>41.674159999999986</v>
      </c>
      <c r="H141" s="608">
        <v>0</v>
      </c>
      <c r="I141" s="381">
        <f t="shared" si="4"/>
        <v>170.49839999999995</v>
      </c>
      <c r="J141" s="1284"/>
    </row>
    <row r="142" spans="1:10" ht="15">
      <c r="A142" s="361" t="s">
        <v>468</v>
      </c>
      <c r="B142" s="378">
        <v>1</v>
      </c>
      <c r="C142" s="383" t="s">
        <v>469</v>
      </c>
      <c r="D142" s="380" t="s">
        <v>341</v>
      </c>
      <c r="E142" s="608">
        <v>172.68359999999987</v>
      </c>
      <c r="F142" s="608">
        <v>174.93</v>
      </c>
      <c r="G142" s="608">
        <v>175.54200000000026</v>
      </c>
      <c r="H142" s="608">
        <v>193.30295999999998</v>
      </c>
      <c r="I142" s="381">
        <f t="shared" si="4"/>
        <v>716.4585600000001</v>
      </c>
      <c r="J142" s="1284"/>
    </row>
    <row r="143" spans="1:10" ht="15">
      <c r="A143" s="361" t="s">
        <v>470</v>
      </c>
      <c r="B143" s="378">
        <v>2.715</v>
      </c>
      <c r="C143" s="383" t="s">
        <v>471</v>
      </c>
      <c r="D143" s="380" t="s">
        <v>472</v>
      </c>
      <c r="E143" s="608">
        <v>587.9076000000003</v>
      </c>
      <c r="F143" s="608">
        <v>1194.0137999999988</v>
      </c>
      <c r="G143" s="608">
        <v>1732.5378</v>
      </c>
      <c r="H143" s="608">
        <v>1782.8748000000026</v>
      </c>
      <c r="I143" s="381">
        <f t="shared" si="4"/>
        <v>5297.334000000002</v>
      </c>
      <c r="J143" s="1284"/>
    </row>
    <row r="144" spans="1:10" ht="15">
      <c r="A144" s="361" t="s">
        <v>473</v>
      </c>
      <c r="B144" s="378">
        <v>1.6</v>
      </c>
      <c r="C144" s="383" t="s">
        <v>474</v>
      </c>
      <c r="D144" s="380" t="s">
        <v>332</v>
      </c>
      <c r="E144" s="608">
        <v>311.36799999999994</v>
      </c>
      <c r="F144" s="608">
        <v>435.75400000000013</v>
      </c>
      <c r="G144" s="608">
        <v>725.04</v>
      </c>
      <c r="H144" s="608">
        <v>764.206</v>
      </c>
      <c r="I144" s="381">
        <f t="shared" si="4"/>
        <v>2236.368</v>
      </c>
      <c r="J144" s="1284"/>
    </row>
    <row r="145" spans="1:10" ht="15">
      <c r="A145" s="361" t="s">
        <v>475</v>
      </c>
      <c r="B145" s="378">
        <v>0.83</v>
      </c>
      <c r="C145" s="383" t="s">
        <v>476</v>
      </c>
      <c r="D145" s="380" t="s">
        <v>341</v>
      </c>
      <c r="E145" s="608">
        <v>41.44439999999977</v>
      </c>
      <c r="F145" s="608">
        <v>70.63319999999985</v>
      </c>
      <c r="G145" s="608">
        <v>155.29200000000037</v>
      </c>
      <c r="H145" s="608">
        <v>283.0104000000001</v>
      </c>
      <c r="I145" s="381">
        <f t="shared" si="4"/>
        <v>550.3800000000001</v>
      </c>
      <c r="J145" s="1284"/>
    </row>
    <row r="146" spans="1:10" ht="15">
      <c r="A146" s="361" t="s">
        <v>477</v>
      </c>
      <c r="B146" s="378">
        <v>8.6</v>
      </c>
      <c r="C146" s="383" t="s">
        <v>478</v>
      </c>
      <c r="D146" s="380" t="s">
        <v>371</v>
      </c>
      <c r="E146" s="608">
        <v>2944.185999999987</v>
      </c>
      <c r="F146" s="608">
        <v>2948.2740000000044</v>
      </c>
      <c r="G146" s="608">
        <v>2583.979999999996</v>
      </c>
      <c r="H146" s="608">
        <v>2396.5620000000126</v>
      </c>
      <c r="I146" s="381">
        <f t="shared" si="4"/>
        <v>10873.002</v>
      </c>
      <c r="J146" s="1284"/>
    </row>
    <row r="147" spans="1:10" ht="15">
      <c r="A147" s="361" t="s">
        <v>479</v>
      </c>
      <c r="B147" s="378">
        <v>10.6</v>
      </c>
      <c r="C147" s="382" t="s">
        <v>480</v>
      </c>
      <c r="D147" s="380" t="s">
        <v>371</v>
      </c>
      <c r="E147" s="608">
        <v>2826.57</v>
      </c>
      <c r="F147" s="608">
        <v>3239.26</v>
      </c>
      <c r="G147" s="608">
        <v>2551.73</v>
      </c>
      <c r="H147" s="608">
        <v>4339.15</v>
      </c>
      <c r="I147" s="381">
        <f t="shared" si="4"/>
        <v>12956.71</v>
      </c>
      <c r="J147" s="1284"/>
    </row>
    <row r="148" spans="1:10" ht="15">
      <c r="A148" s="361" t="s">
        <v>481</v>
      </c>
      <c r="B148" s="378">
        <v>2.5</v>
      </c>
      <c r="C148" s="382" t="s">
        <v>482</v>
      </c>
      <c r="D148" s="380" t="s">
        <v>332</v>
      </c>
      <c r="E148" s="608">
        <v>1139.9999999999998</v>
      </c>
      <c r="F148" s="608">
        <v>1352.4999999999998</v>
      </c>
      <c r="G148" s="608">
        <v>647.4999999999994</v>
      </c>
      <c r="H148" s="608">
        <v>557.5000000000002</v>
      </c>
      <c r="I148" s="381">
        <f t="shared" si="4"/>
        <v>3697.499999999999</v>
      </c>
      <c r="J148" s="1284"/>
    </row>
    <row r="149" spans="1:10" ht="15">
      <c r="A149" s="361" t="s">
        <v>483</v>
      </c>
      <c r="B149" s="378">
        <v>0.84</v>
      </c>
      <c r="C149" s="1309" t="s">
        <v>484</v>
      </c>
      <c r="D149" s="384" t="s">
        <v>332</v>
      </c>
      <c r="E149" s="608">
        <v>137.40600000000177</v>
      </c>
      <c r="F149" s="608">
        <v>167.15700000000015</v>
      </c>
      <c r="G149" s="608">
        <v>133.14599999999885</v>
      </c>
      <c r="H149" s="608">
        <v>169.5239999999994</v>
      </c>
      <c r="I149" s="381">
        <f t="shared" si="4"/>
        <v>607.2330000000002</v>
      </c>
      <c r="J149" s="1284"/>
    </row>
    <row r="150" spans="1:10" ht="15">
      <c r="A150" s="361" t="s">
        <v>485</v>
      </c>
      <c r="B150" s="378">
        <v>0.83</v>
      </c>
      <c r="C150" s="1309"/>
      <c r="D150" s="384" t="s">
        <v>332</v>
      </c>
      <c r="E150" s="608">
        <v>238.5600000000013</v>
      </c>
      <c r="F150" s="608">
        <v>274.2299999999995</v>
      </c>
      <c r="G150" s="608">
        <v>199.26000000000025</v>
      </c>
      <c r="H150" s="608">
        <v>258.29999999999836</v>
      </c>
      <c r="I150" s="381">
        <f t="shared" si="4"/>
        <v>970.3499999999995</v>
      </c>
      <c r="J150" s="1284"/>
    </row>
    <row r="151" spans="1:10" ht="15">
      <c r="A151" s="361" t="s">
        <v>486</v>
      </c>
      <c r="B151" s="394">
        <v>1.57</v>
      </c>
      <c r="C151" s="395" t="s">
        <v>487</v>
      </c>
      <c r="D151" s="386" t="s">
        <v>451</v>
      </c>
      <c r="E151" s="608">
        <v>757.2960000000007</v>
      </c>
      <c r="F151" s="608">
        <v>767.1059999999993</v>
      </c>
      <c r="G151" s="608">
        <v>735.8250000000003</v>
      </c>
      <c r="H151" s="608">
        <v>704.2410000000009</v>
      </c>
      <c r="I151" s="381">
        <f t="shared" si="4"/>
        <v>2964.468000000001</v>
      </c>
      <c r="J151" s="1284"/>
    </row>
    <row r="152" spans="1:10" ht="15">
      <c r="A152" s="361" t="s">
        <v>488</v>
      </c>
      <c r="B152" s="378">
        <v>1.71</v>
      </c>
      <c r="C152" s="383" t="s">
        <v>489</v>
      </c>
      <c r="D152" s="380" t="s">
        <v>341</v>
      </c>
      <c r="E152" s="608">
        <v>977.2056000000006</v>
      </c>
      <c r="F152" s="608">
        <v>997.8569999999992</v>
      </c>
      <c r="G152" s="608">
        <v>440.46449999999976</v>
      </c>
      <c r="H152" s="608">
        <v>747.1485000000016</v>
      </c>
      <c r="I152" s="381">
        <f t="shared" si="4"/>
        <v>3162.675600000001</v>
      </c>
      <c r="J152" s="1284"/>
    </row>
    <row r="153" spans="1:10" ht="15">
      <c r="A153" s="361" t="s">
        <v>490</v>
      </c>
      <c r="B153" s="378">
        <v>0.5</v>
      </c>
      <c r="C153" s="382" t="s">
        <v>491</v>
      </c>
      <c r="D153" s="380" t="s">
        <v>332</v>
      </c>
      <c r="E153" s="608">
        <v>82.92099999999994</v>
      </c>
      <c r="F153" s="608">
        <v>49.68399999999997</v>
      </c>
      <c r="G153" s="608">
        <v>1.8430000000000746</v>
      </c>
      <c r="H153" s="608">
        <v>0</v>
      </c>
      <c r="I153" s="381">
        <f t="shared" si="4"/>
        <v>134.44799999999998</v>
      </c>
      <c r="J153" s="1284"/>
    </row>
    <row r="154" spans="1:10" ht="15">
      <c r="A154" s="361" t="s">
        <v>492</v>
      </c>
      <c r="B154" s="378">
        <v>0.62</v>
      </c>
      <c r="C154" s="382" t="s">
        <v>493</v>
      </c>
      <c r="D154" s="386" t="s">
        <v>494</v>
      </c>
      <c r="E154" s="608">
        <v>111.22599999999967</v>
      </c>
      <c r="F154" s="608">
        <v>149.53999999999996</v>
      </c>
      <c r="G154" s="608">
        <v>104.72000000000003</v>
      </c>
      <c r="H154" s="608">
        <v>102.32999999999993</v>
      </c>
      <c r="I154" s="381">
        <f t="shared" si="4"/>
        <v>467.8159999999996</v>
      </c>
      <c r="J154" s="1284"/>
    </row>
    <row r="155" spans="1:10" ht="15">
      <c r="A155" s="361" t="s">
        <v>495</v>
      </c>
      <c r="B155" s="378">
        <v>3.87</v>
      </c>
      <c r="C155" s="382" t="s">
        <v>496</v>
      </c>
      <c r="D155" s="380" t="s">
        <v>343</v>
      </c>
      <c r="E155" s="608">
        <v>0</v>
      </c>
      <c r="F155" s="608">
        <v>63.42000000000098</v>
      </c>
      <c r="G155" s="608">
        <v>343.8300000000004</v>
      </c>
      <c r="H155" s="608">
        <v>678.0599999999959</v>
      </c>
      <c r="I155" s="381">
        <f t="shared" si="4"/>
        <v>1085.3099999999972</v>
      </c>
      <c r="J155" s="1284"/>
    </row>
    <row r="156" spans="1:10" ht="15" customHeight="1">
      <c r="A156" s="361" t="s">
        <v>497</v>
      </c>
      <c r="B156" s="378">
        <v>1.95</v>
      </c>
      <c r="C156" s="1309" t="s">
        <v>278</v>
      </c>
      <c r="D156" s="396" t="s">
        <v>418</v>
      </c>
      <c r="E156" s="1324">
        <v>120.41592000000001</v>
      </c>
      <c r="F156" s="1324">
        <v>415.41295999999966</v>
      </c>
      <c r="G156" s="1324">
        <v>997.4224800000022</v>
      </c>
      <c r="H156" s="1324">
        <v>1110.1243999999997</v>
      </c>
      <c r="I156" s="1327">
        <f t="shared" si="4"/>
        <v>2643.3757600000017</v>
      </c>
      <c r="J156" s="1284"/>
    </row>
    <row r="157" spans="1:10" ht="15" customHeight="1">
      <c r="A157" s="361" t="s">
        <v>498</v>
      </c>
      <c r="B157" s="378">
        <v>2.3</v>
      </c>
      <c r="C157" s="1309"/>
      <c r="D157" s="396" t="s">
        <v>418</v>
      </c>
      <c r="E157" s="1325"/>
      <c r="F157" s="1325"/>
      <c r="G157" s="1325"/>
      <c r="H157" s="1325"/>
      <c r="I157" s="1328"/>
      <c r="J157" s="1284"/>
    </row>
    <row r="158" spans="1:10" ht="15" customHeight="1">
      <c r="A158" s="361" t="s">
        <v>499</v>
      </c>
      <c r="B158" s="378">
        <v>0.25</v>
      </c>
      <c r="C158" s="1309"/>
      <c r="D158" s="396" t="s">
        <v>418</v>
      </c>
      <c r="E158" s="1326"/>
      <c r="F158" s="1326"/>
      <c r="G158" s="1326"/>
      <c r="H158" s="1326"/>
      <c r="I158" s="1329"/>
      <c r="J158" s="1284"/>
    </row>
    <row r="159" spans="1:10" ht="15">
      <c r="A159" s="361" t="s">
        <v>500</v>
      </c>
      <c r="B159" s="378">
        <v>3.408</v>
      </c>
      <c r="C159" s="382" t="s">
        <v>501</v>
      </c>
      <c r="D159" s="380" t="s">
        <v>418</v>
      </c>
      <c r="E159" s="608">
        <v>335.72000000000025</v>
      </c>
      <c r="F159" s="608">
        <v>360.3180000000003</v>
      </c>
      <c r="G159" s="608">
        <v>226.996</v>
      </c>
      <c r="H159" s="608">
        <v>173.06099999999967</v>
      </c>
      <c r="I159" s="381">
        <f aca="true" t="shared" si="5" ref="I159:I168">SUM(E159:H159)</f>
        <v>1096.0950000000003</v>
      </c>
      <c r="J159" s="1284"/>
    </row>
    <row r="160" spans="1:10" ht="15">
      <c r="A160" s="361" t="s">
        <v>502</v>
      </c>
      <c r="B160" s="378">
        <v>5.349</v>
      </c>
      <c r="C160" s="361" t="s">
        <v>277</v>
      </c>
      <c r="D160" s="380" t="s">
        <v>418</v>
      </c>
      <c r="E160" s="608">
        <v>580.5240000000001</v>
      </c>
      <c r="F160" s="608">
        <v>779.8664999999967</v>
      </c>
      <c r="G160" s="608">
        <v>1564.6364999999992</v>
      </c>
      <c r="H160" s="608">
        <v>1996.9950000000006</v>
      </c>
      <c r="I160" s="381">
        <f t="shared" si="5"/>
        <v>4922.021999999996</v>
      </c>
      <c r="J160" s="1284"/>
    </row>
    <row r="161" spans="1:10" ht="15">
      <c r="A161" s="361" t="s">
        <v>503</v>
      </c>
      <c r="B161" s="378">
        <v>2.5</v>
      </c>
      <c r="C161" s="382" t="s">
        <v>504</v>
      </c>
      <c r="D161" s="386" t="s">
        <v>418</v>
      </c>
      <c r="E161" s="608">
        <v>561.0955000000015</v>
      </c>
      <c r="F161" s="608">
        <v>654.4999999999997</v>
      </c>
      <c r="G161" s="608">
        <v>727.089999999998</v>
      </c>
      <c r="H161" s="608">
        <v>830.6445000000008</v>
      </c>
      <c r="I161" s="381">
        <f t="shared" si="5"/>
        <v>2773.33</v>
      </c>
      <c r="J161" s="1284"/>
    </row>
    <row r="162" spans="1:10" ht="15">
      <c r="A162" s="361" t="s">
        <v>505</v>
      </c>
      <c r="B162" s="378">
        <v>1.36</v>
      </c>
      <c r="C162" s="382" t="s">
        <v>506</v>
      </c>
      <c r="D162" s="386" t="s">
        <v>418</v>
      </c>
      <c r="E162" s="608">
        <v>138.69799999999975</v>
      </c>
      <c r="F162" s="608">
        <v>264.25</v>
      </c>
      <c r="G162" s="608">
        <v>0</v>
      </c>
      <c r="H162" s="608">
        <v>104.68500000000029</v>
      </c>
      <c r="I162" s="381">
        <f t="shared" si="5"/>
        <v>507.63300000000004</v>
      </c>
      <c r="J162" s="1284"/>
    </row>
    <row r="163" spans="1:10" ht="15">
      <c r="A163" s="361" t="s">
        <v>507</v>
      </c>
      <c r="B163" s="378">
        <v>1.3</v>
      </c>
      <c r="C163" s="382" t="s">
        <v>508</v>
      </c>
      <c r="D163" s="397" t="s">
        <v>494</v>
      </c>
      <c r="E163" s="608">
        <v>441.5639999999999</v>
      </c>
      <c r="F163" s="608">
        <v>571.5400000000004</v>
      </c>
      <c r="G163" s="608">
        <v>190.0639999999994</v>
      </c>
      <c r="H163" s="608">
        <v>158.4000000000001</v>
      </c>
      <c r="I163" s="381">
        <f t="shared" si="5"/>
        <v>1361.5679999999998</v>
      </c>
      <c r="J163" s="1284"/>
    </row>
    <row r="164" spans="1:10" ht="15">
      <c r="A164" s="361" t="s">
        <v>509</v>
      </c>
      <c r="B164" s="378">
        <v>1.9</v>
      </c>
      <c r="C164" s="382" t="s">
        <v>279</v>
      </c>
      <c r="D164" s="397" t="s">
        <v>418</v>
      </c>
      <c r="E164" s="608">
        <v>72.45000000000034</v>
      </c>
      <c r="F164" s="608">
        <v>123.3329999999998</v>
      </c>
      <c r="G164" s="608">
        <v>457.1910000000003</v>
      </c>
      <c r="H164" s="608">
        <v>536.3400000000001</v>
      </c>
      <c r="I164" s="381">
        <f t="shared" si="5"/>
        <v>1189.3140000000005</v>
      </c>
      <c r="J164" s="1284"/>
    </row>
    <row r="165" spans="1:10" ht="15">
      <c r="A165" s="398" t="s">
        <v>535</v>
      </c>
      <c r="B165" s="399">
        <v>0.998</v>
      </c>
      <c r="C165" s="400" t="s">
        <v>510</v>
      </c>
      <c r="D165" s="401" t="s">
        <v>418</v>
      </c>
      <c r="E165" s="608">
        <v>99.99149999999986</v>
      </c>
      <c r="F165" s="608">
        <v>218.5854999999999</v>
      </c>
      <c r="G165" s="608">
        <v>335.13549999999975</v>
      </c>
      <c r="H165" s="608">
        <v>389.1300000000002</v>
      </c>
      <c r="I165" s="381">
        <f t="shared" si="5"/>
        <v>1042.8424999999997</v>
      </c>
      <c r="J165" s="1284"/>
    </row>
    <row r="166" spans="1:10" ht="15">
      <c r="A166" s="366" t="s">
        <v>702</v>
      </c>
      <c r="B166" s="402">
        <v>1.215</v>
      </c>
      <c r="C166" s="403" t="s">
        <v>510</v>
      </c>
      <c r="D166" s="380" t="s">
        <v>371</v>
      </c>
      <c r="E166" s="608">
        <v>61.57899999999998</v>
      </c>
      <c r="F166" s="608">
        <v>108.74850000000009</v>
      </c>
      <c r="G166" s="608">
        <v>251.34899999999988</v>
      </c>
      <c r="H166" s="608">
        <v>358.75</v>
      </c>
      <c r="I166" s="381">
        <f t="shared" si="5"/>
        <v>780.4264999999999</v>
      </c>
      <c r="J166" s="1284"/>
    </row>
    <row r="167" spans="1:10" ht="15">
      <c r="A167" s="366" t="s">
        <v>663</v>
      </c>
      <c r="B167" s="402">
        <v>4</v>
      </c>
      <c r="C167" s="403" t="s">
        <v>665</v>
      </c>
      <c r="D167" s="380" t="s">
        <v>371</v>
      </c>
      <c r="E167" s="608">
        <v>572.7271999999999</v>
      </c>
      <c r="F167" s="608">
        <v>1145.4543999999999</v>
      </c>
      <c r="G167" s="608">
        <v>1145.4543999999999</v>
      </c>
      <c r="H167" s="608">
        <v>859.0908000000001</v>
      </c>
      <c r="I167" s="381">
        <f t="shared" si="5"/>
        <v>3722.7267999999995</v>
      </c>
      <c r="J167" s="1284"/>
    </row>
    <row r="168" spans="1:10" ht="15" customHeight="1">
      <c r="A168" s="366" t="s">
        <v>861</v>
      </c>
      <c r="B168" s="402">
        <v>2.2</v>
      </c>
      <c r="C168" s="1349" t="s">
        <v>854</v>
      </c>
      <c r="D168" s="380" t="s">
        <v>371</v>
      </c>
      <c r="E168" s="1324">
        <v>838.9146</v>
      </c>
      <c r="F168" s="1324">
        <v>1120.8935999999994</v>
      </c>
      <c r="G168" s="1324">
        <v>1349.4066000000003</v>
      </c>
      <c r="H168" s="1324">
        <v>1249.611</v>
      </c>
      <c r="I168" s="1351">
        <f t="shared" si="5"/>
        <v>4558.8258</v>
      </c>
      <c r="J168" s="1284"/>
    </row>
    <row r="169" spans="1:10" ht="15" customHeight="1">
      <c r="A169" s="366" t="s">
        <v>855</v>
      </c>
      <c r="B169" s="402">
        <v>3.3</v>
      </c>
      <c r="C169" s="1350"/>
      <c r="D169" s="380" t="s">
        <v>371</v>
      </c>
      <c r="E169" s="1326"/>
      <c r="F169" s="1326"/>
      <c r="G169" s="1326"/>
      <c r="H169" s="1326"/>
      <c r="I169" s="1352"/>
      <c r="J169" s="1284"/>
    </row>
    <row r="170" spans="1:10" ht="15">
      <c r="A170" s="366" t="s">
        <v>664</v>
      </c>
      <c r="B170" s="402">
        <v>0.315</v>
      </c>
      <c r="C170" s="403" t="s">
        <v>666</v>
      </c>
      <c r="D170" s="380" t="s">
        <v>371</v>
      </c>
      <c r="E170" s="608">
        <v>20.2470000000003</v>
      </c>
      <c r="F170" s="608">
        <v>24.371000000000095</v>
      </c>
      <c r="G170" s="608">
        <v>35.240999999999985</v>
      </c>
      <c r="H170" s="608">
        <v>0</v>
      </c>
      <c r="I170" s="381">
        <f aca="true" t="shared" si="6" ref="I170:I176">SUM(E170:H170)</f>
        <v>79.85900000000038</v>
      </c>
      <c r="J170" s="1284"/>
    </row>
    <row r="171" spans="1:10" ht="15">
      <c r="A171" s="366" t="s">
        <v>720</v>
      </c>
      <c r="B171" s="402">
        <v>1</v>
      </c>
      <c r="C171" s="403" t="s">
        <v>145</v>
      </c>
      <c r="D171" s="404" t="s">
        <v>371</v>
      </c>
      <c r="E171" s="608">
        <v>373.5792000000002</v>
      </c>
      <c r="F171" s="608">
        <v>383.35810000000055</v>
      </c>
      <c r="G171" s="608">
        <v>371.8602399999993</v>
      </c>
      <c r="H171" s="608">
        <v>400.94134000000076</v>
      </c>
      <c r="I171" s="381">
        <f t="shared" si="6"/>
        <v>1529.7388800000008</v>
      </c>
      <c r="J171" s="1284"/>
    </row>
    <row r="172" spans="1:10" ht="15">
      <c r="A172" s="421" t="s">
        <v>726</v>
      </c>
      <c r="B172" s="422">
        <v>1.747</v>
      </c>
      <c r="C172" s="423" t="s">
        <v>856</v>
      </c>
      <c r="D172" s="404" t="s">
        <v>371</v>
      </c>
      <c r="E172" s="608">
        <v>152.64000000000033</v>
      </c>
      <c r="F172" s="608">
        <v>357.16600000000017</v>
      </c>
      <c r="G172" s="608">
        <v>589.2020000000002</v>
      </c>
      <c r="H172" s="608">
        <v>643.9479999999994</v>
      </c>
      <c r="I172" s="381">
        <f t="shared" si="6"/>
        <v>1742.9560000000001</v>
      </c>
      <c r="J172" s="1284"/>
    </row>
    <row r="173" spans="1:10" ht="15">
      <c r="A173" s="421" t="s">
        <v>727</v>
      </c>
      <c r="B173" s="424">
        <v>5.8</v>
      </c>
      <c r="C173" s="423" t="s">
        <v>857</v>
      </c>
      <c r="D173" s="404" t="s">
        <v>371</v>
      </c>
      <c r="E173" s="608">
        <v>209.9999999999999</v>
      </c>
      <c r="F173" s="608">
        <v>315</v>
      </c>
      <c r="G173" s="608">
        <v>315</v>
      </c>
      <c r="H173" s="608">
        <v>209.9999999999999</v>
      </c>
      <c r="I173" s="381">
        <f t="shared" si="6"/>
        <v>1049.9999999999998</v>
      </c>
      <c r="J173" s="1284"/>
    </row>
    <row r="174" spans="1:10" ht="15">
      <c r="A174" s="405" t="s">
        <v>830</v>
      </c>
      <c r="B174" s="422">
        <v>1.7</v>
      </c>
      <c r="C174" s="423" t="s">
        <v>858</v>
      </c>
      <c r="D174" s="404" t="s">
        <v>371</v>
      </c>
      <c r="E174" s="608">
        <v>152.97400000000005</v>
      </c>
      <c r="F174" s="608">
        <v>149.44600000000003</v>
      </c>
      <c r="G174" s="608">
        <v>191.64200000000005</v>
      </c>
      <c r="H174" s="608">
        <v>81.53800000000001</v>
      </c>
      <c r="I174" s="381">
        <f t="shared" si="6"/>
        <v>575.6000000000001</v>
      </c>
      <c r="J174" s="1284"/>
    </row>
    <row r="175" spans="1:10" ht="15">
      <c r="A175" s="603" t="s">
        <v>859</v>
      </c>
      <c r="B175" s="604">
        <v>2.4</v>
      </c>
      <c r="C175" s="605" t="s">
        <v>860</v>
      </c>
      <c r="D175" s="606" t="s">
        <v>371</v>
      </c>
      <c r="E175" s="615">
        <v>339.5</v>
      </c>
      <c r="F175" s="615">
        <v>367.4999999999999</v>
      </c>
      <c r="G175" s="615">
        <v>308.00000000000017</v>
      </c>
      <c r="H175" s="615">
        <v>311.49999999999994</v>
      </c>
      <c r="I175" s="406">
        <f t="shared" si="6"/>
        <v>1326.5</v>
      </c>
      <c r="J175" s="1284"/>
    </row>
    <row r="176" spans="1:10" ht="15">
      <c r="A176" s="616" t="s">
        <v>922</v>
      </c>
      <c r="B176" s="611">
        <v>0.765</v>
      </c>
      <c r="C176" s="620" t="s">
        <v>921</v>
      </c>
      <c r="D176" s="606" t="s">
        <v>371</v>
      </c>
      <c r="E176" s="608">
        <v>0</v>
      </c>
      <c r="F176" s="608">
        <v>35</v>
      </c>
      <c r="G176" s="608">
        <v>144</v>
      </c>
      <c r="H176" s="608">
        <v>317.4</v>
      </c>
      <c r="I176" s="381">
        <f t="shared" si="6"/>
        <v>496.4</v>
      </c>
      <c r="J176" s="1284"/>
    </row>
    <row r="177" spans="1:10" ht="15">
      <c r="A177" s="618" t="s">
        <v>923</v>
      </c>
      <c r="B177" s="612">
        <v>3.1</v>
      </c>
      <c r="C177" s="621" t="s">
        <v>917</v>
      </c>
      <c r="D177" s="606" t="s">
        <v>371</v>
      </c>
      <c r="E177" s="608">
        <v>559.65</v>
      </c>
      <c r="F177" s="608">
        <v>745.5</v>
      </c>
      <c r="G177" s="608">
        <v>987</v>
      </c>
      <c r="H177" s="608">
        <v>1749.3000000000002</v>
      </c>
      <c r="I177" s="610">
        <v>4041.4500000000003</v>
      </c>
      <c r="J177" s="1284"/>
    </row>
    <row r="178" spans="1:10" ht="15">
      <c r="A178" s="617" t="s">
        <v>924</v>
      </c>
      <c r="B178" s="613">
        <v>3.4</v>
      </c>
      <c r="C178" s="618" t="s">
        <v>916</v>
      </c>
      <c r="D178" s="606" t="s">
        <v>371</v>
      </c>
      <c r="E178" s="608">
        <v>0</v>
      </c>
      <c r="F178" s="608">
        <v>2.898</v>
      </c>
      <c r="G178" s="608">
        <v>93.1605</v>
      </c>
      <c r="H178" s="608">
        <v>204.2925</v>
      </c>
      <c r="I178" s="609">
        <f>SUM(E178:H178)</f>
        <v>300.351</v>
      </c>
      <c r="J178" s="1284"/>
    </row>
    <row r="179" spans="1:10" ht="12.75">
      <c r="A179" s="618" t="s">
        <v>925</v>
      </c>
      <c r="B179" s="612">
        <v>0.55</v>
      </c>
      <c r="C179" s="1359" t="s">
        <v>918</v>
      </c>
      <c r="D179" s="1307" t="s">
        <v>371</v>
      </c>
      <c r="E179" s="1324">
        <v>0</v>
      </c>
      <c r="F179" s="1324">
        <v>0</v>
      </c>
      <c r="G179" s="1324">
        <v>0</v>
      </c>
      <c r="H179" s="1324">
        <v>846.3000000000001</v>
      </c>
      <c r="I179" s="1327">
        <f>SUM(E179:H179)</f>
        <v>846.3000000000001</v>
      </c>
      <c r="J179" s="1284"/>
    </row>
    <row r="180" spans="1:10" ht="12.75">
      <c r="A180" s="618" t="s">
        <v>926</v>
      </c>
      <c r="B180" s="612">
        <v>1.315</v>
      </c>
      <c r="C180" s="1360"/>
      <c r="D180" s="1308"/>
      <c r="E180" s="1326"/>
      <c r="F180" s="1326"/>
      <c r="G180" s="1326"/>
      <c r="H180" s="1326"/>
      <c r="I180" s="1329"/>
      <c r="J180" s="1284"/>
    </row>
    <row r="181" spans="1:10" ht="12.75">
      <c r="A181" s="619" t="s">
        <v>927</v>
      </c>
      <c r="B181" s="612">
        <v>0.651</v>
      </c>
      <c r="C181" s="1361" t="s">
        <v>920</v>
      </c>
      <c r="D181" s="1307" t="s">
        <v>371</v>
      </c>
      <c r="E181" s="1324">
        <v>0</v>
      </c>
      <c r="F181" s="1324">
        <v>10.323</v>
      </c>
      <c r="G181" s="1324">
        <v>0</v>
      </c>
      <c r="H181" s="1324">
        <v>95.82839999999999</v>
      </c>
      <c r="I181" s="1327">
        <f>SUM(E181:H181)</f>
        <v>106.1514</v>
      </c>
      <c r="J181" s="1284"/>
    </row>
    <row r="182" spans="1:10" ht="12.75">
      <c r="A182" s="619" t="s">
        <v>928</v>
      </c>
      <c r="B182" s="612">
        <v>0.356</v>
      </c>
      <c r="C182" s="1362"/>
      <c r="D182" s="1308"/>
      <c r="E182" s="1326"/>
      <c r="F182" s="1326"/>
      <c r="G182" s="1326"/>
      <c r="H182" s="1326"/>
      <c r="I182" s="1328"/>
      <c r="J182" s="1284"/>
    </row>
    <row r="183" spans="1:10" ht="15">
      <c r="A183" s="619" t="s">
        <v>929</v>
      </c>
      <c r="B183" s="612">
        <v>1.3</v>
      </c>
      <c r="C183" s="619" t="s">
        <v>919</v>
      </c>
      <c r="D183" s="404" t="s">
        <v>371</v>
      </c>
      <c r="E183" s="608">
        <v>0</v>
      </c>
      <c r="F183" s="608">
        <v>0</v>
      </c>
      <c r="G183" s="608">
        <v>0</v>
      </c>
      <c r="H183" s="608">
        <v>164.019</v>
      </c>
      <c r="I183" s="609">
        <f>SUM(E183:H183)</f>
        <v>164.019</v>
      </c>
      <c r="J183" s="1284"/>
    </row>
    <row r="184" spans="1:10" ht="13.5" thickBot="1">
      <c r="A184" s="407"/>
      <c r="B184" s="408">
        <f>SUM(B58:B183)</f>
        <v>251.2200000000001</v>
      </c>
      <c r="C184" s="409"/>
      <c r="D184" s="410"/>
      <c r="E184" s="607">
        <f>SUM(E58:E183)</f>
        <v>48800.78814199998</v>
      </c>
      <c r="F184" s="607">
        <f>SUM(F58:F183)</f>
        <v>63868.920199999964</v>
      </c>
      <c r="G184" s="607">
        <f>SUM(G58:G183)</f>
        <v>67595.80465600001</v>
      </c>
      <c r="H184" s="607">
        <f>SUM(H58:H183)</f>
        <v>82256.99404300003</v>
      </c>
      <c r="I184" s="607">
        <f>SUM(I58:I183)</f>
        <v>262522.5070409999</v>
      </c>
      <c r="J184" s="627"/>
    </row>
    <row r="185" spans="1:10" s="411" customFormat="1" ht="12.75">
      <c r="A185" s="407"/>
      <c r="B185" s="408"/>
      <c r="C185" s="409"/>
      <c r="D185" s="410"/>
      <c r="E185" s="408"/>
      <c r="F185" s="408"/>
      <c r="G185" s="408"/>
      <c r="H185" s="408"/>
      <c r="I185" s="408"/>
      <c r="J185" s="628"/>
    </row>
    <row r="187" spans="1:15" ht="12.75">
      <c r="A187" s="1304" t="s">
        <v>940</v>
      </c>
      <c r="B187" s="1305"/>
      <c r="C187" s="1305"/>
      <c r="D187" s="1305"/>
      <c r="E187" s="1305"/>
      <c r="F187" s="1305"/>
      <c r="G187" s="1305"/>
      <c r="H187" s="1305"/>
      <c r="I187" s="1306"/>
      <c r="K187" s="636"/>
      <c r="L187" s="636"/>
      <c r="M187" s="636"/>
      <c r="N187" s="636"/>
      <c r="O187" s="635"/>
    </row>
    <row r="188" spans="1:15" ht="12.75">
      <c r="A188" s="629" t="s">
        <v>941</v>
      </c>
      <c r="B188" s="629" t="s">
        <v>281</v>
      </c>
      <c r="C188" s="629" t="s">
        <v>282</v>
      </c>
      <c r="D188" s="349" t="s">
        <v>176</v>
      </c>
      <c r="E188" s="630" t="s">
        <v>171</v>
      </c>
      <c r="F188" s="630" t="s">
        <v>172</v>
      </c>
      <c r="G188" s="630" t="s">
        <v>173</v>
      </c>
      <c r="H188" s="630" t="s">
        <v>174</v>
      </c>
      <c r="I188" s="630" t="s">
        <v>906</v>
      </c>
      <c r="K188" s="637"/>
      <c r="L188" s="637"/>
      <c r="M188" s="637"/>
      <c r="N188" s="637"/>
      <c r="O188" s="635"/>
    </row>
    <row r="189" spans="1:15" ht="12.75">
      <c r="A189" s="390" t="s">
        <v>942</v>
      </c>
      <c r="B189" s="391">
        <v>1</v>
      </c>
      <c r="C189" s="390" t="s">
        <v>144</v>
      </c>
      <c r="D189" s="379"/>
      <c r="E189" s="368"/>
      <c r="F189" s="368"/>
      <c r="G189" s="368"/>
      <c r="H189" s="368"/>
      <c r="I189" s="425"/>
      <c r="K189" s="637"/>
      <c r="L189" s="637"/>
      <c r="M189" s="637"/>
      <c r="N189" s="637"/>
      <c r="O189" s="635"/>
    </row>
    <row r="190" spans="1:15" ht="12.75">
      <c r="A190" s="421" t="s">
        <v>930</v>
      </c>
      <c r="B190" s="631">
        <v>2</v>
      </c>
      <c r="C190" s="421" t="s">
        <v>931</v>
      </c>
      <c r="D190" s="632" t="s">
        <v>336</v>
      </c>
      <c r="E190" s="633">
        <v>262.01</v>
      </c>
      <c r="F190" s="633">
        <v>182.63</v>
      </c>
      <c r="G190" s="633">
        <v>375.69</v>
      </c>
      <c r="H190" s="633">
        <v>353.64</v>
      </c>
      <c r="I190" s="633">
        <f aca="true" t="shared" si="7" ref="I190:I195">SUM(E190:H190)</f>
        <v>1173.9699999999998</v>
      </c>
      <c r="J190" s="1285">
        <f>I195</f>
        <v>6039.11</v>
      </c>
      <c r="K190" s="637"/>
      <c r="L190" s="637"/>
      <c r="M190" s="637"/>
      <c r="N190" s="637"/>
      <c r="O190" s="635"/>
    </row>
    <row r="191" spans="1:15" ht="12.75">
      <c r="A191" s="421" t="s">
        <v>932</v>
      </c>
      <c r="B191" s="639">
        <v>1.998</v>
      </c>
      <c r="C191" s="421" t="s">
        <v>933</v>
      </c>
      <c r="D191" s="632" t="s">
        <v>336</v>
      </c>
      <c r="E191" s="633">
        <v>270.62</v>
      </c>
      <c r="F191" s="633">
        <v>235.55</v>
      </c>
      <c r="G191" s="633">
        <v>375.34000000000003</v>
      </c>
      <c r="H191" s="633">
        <v>352.23999999999995</v>
      </c>
      <c r="I191" s="633">
        <f t="shared" si="7"/>
        <v>1233.75</v>
      </c>
      <c r="J191" s="1286"/>
      <c r="K191" s="637"/>
      <c r="L191" s="637"/>
      <c r="M191" s="637"/>
      <c r="N191" s="637"/>
      <c r="O191" s="635"/>
    </row>
    <row r="192" spans="1:15" ht="12.75">
      <c r="A192" s="421" t="s">
        <v>934</v>
      </c>
      <c r="B192" s="639">
        <v>1.998</v>
      </c>
      <c r="C192" s="421" t="s">
        <v>935</v>
      </c>
      <c r="D192" s="632" t="s">
        <v>336</v>
      </c>
      <c r="E192" s="633">
        <v>270.2</v>
      </c>
      <c r="F192" s="633">
        <v>194.11</v>
      </c>
      <c r="G192" s="633">
        <v>374.35999999999996</v>
      </c>
      <c r="H192" s="633">
        <v>350.84000000000003</v>
      </c>
      <c r="I192" s="633">
        <f t="shared" si="7"/>
        <v>1189.51</v>
      </c>
      <c r="J192" s="1286"/>
      <c r="K192" s="637"/>
      <c r="L192" s="637"/>
      <c r="M192" s="637"/>
      <c r="N192" s="637"/>
      <c r="O192" s="635"/>
    </row>
    <row r="193" spans="1:15" ht="12.75">
      <c r="A193" s="421" t="s">
        <v>936</v>
      </c>
      <c r="B193" s="631">
        <v>2</v>
      </c>
      <c r="C193" s="421" t="s">
        <v>937</v>
      </c>
      <c r="D193" s="632" t="s">
        <v>336</v>
      </c>
      <c r="E193" s="633">
        <v>272.51</v>
      </c>
      <c r="F193" s="633">
        <v>235.97</v>
      </c>
      <c r="G193" s="633">
        <v>374.56999999999994</v>
      </c>
      <c r="H193" s="633">
        <v>350.70000000000005</v>
      </c>
      <c r="I193" s="633">
        <f t="shared" si="7"/>
        <v>1233.75</v>
      </c>
      <c r="J193" s="1286"/>
      <c r="K193" s="637"/>
      <c r="L193" s="637"/>
      <c r="M193" s="637"/>
      <c r="N193" s="637"/>
      <c r="O193" s="635"/>
    </row>
    <row r="194" spans="1:15" ht="12.75">
      <c r="A194" s="421" t="s">
        <v>938</v>
      </c>
      <c r="B194" s="631">
        <v>2</v>
      </c>
      <c r="C194" s="421" t="s">
        <v>939</v>
      </c>
      <c r="D194" s="632" t="s">
        <v>336</v>
      </c>
      <c r="E194" s="633">
        <v>235.76</v>
      </c>
      <c r="F194" s="633">
        <v>237.79</v>
      </c>
      <c r="G194" s="633">
        <v>379.75</v>
      </c>
      <c r="H194" s="633">
        <v>354.83</v>
      </c>
      <c r="I194" s="633">
        <f t="shared" si="7"/>
        <v>1208.1299999999999</v>
      </c>
      <c r="J194" s="1286"/>
      <c r="K194" s="638"/>
      <c r="L194" s="638"/>
      <c r="M194" s="638"/>
      <c r="N194" s="638"/>
      <c r="O194" s="635"/>
    </row>
    <row r="195" spans="2:15" ht="12.75">
      <c r="B195" s="640">
        <f>SUM(B189:B194)</f>
        <v>10.996</v>
      </c>
      <c r="E195" s="634">
        <f>SUM(E190:E194)</f>
        <v>1311.1</v>
      </c>
      <c r="F195" s="634">
        <f>SUM(F190:F194)</f>
        <v>1086.05</v>
      </c>
      <c r="G195" s="634">
        <f>SUM(G190:G194)</f>
        <v>1879.7099999999998</v>
      </c>
      <c r="H195" s="634">
        <f>SUM(H190:H194)</f>
        <v>1762.2499999999998</v>
      </c>
      <c r="I195" s="634">
        <f t="shared" si="7"/>
        <v>6039.11</v>
      </c>
      <c r="K195" s="635"/>
      <c r="L195" s="635"/>
      <c r="M195" s="635"/>
      <c r="N195" s="635"/>
      <c r="O195" s="635"/>
    </row>
    <row r="196" spans="11:15" ht="12.75">
      <c r="K196" s="635"/>
      <c r="L196" s="635"/>
      <c r="M196" s="635"/>
      <c r="N196" s="635"/>
      <c r="O196" s="635"/>
    </row>
    <row r="197" spans="4:15" ht="12.75">
      <c r="D197" s="347"/>
      <c r="K197" s="635"/>
      <c r="L197" s="635"/>
      <c r="M197" s="635"/>
      <c r="N197" s="635"/>
      <c r="O197" s="635"/>
    </row>
    <row r="198" spans="11:15" ht="12.75">
      <c r="K198" s="635"/>
      <c r="L198" s="635"/>
      <c r="M198" s="635"/>
      <c r="N198" s="635"/>
      <c r="O198" s="635"/>
    </row>
    <row r="199" spans="11:15" ht="12.75">
      <c r="K199" s="635"/>
      <c r="L199" s="635"/>
      <c r="M199" s="635"/>
      <c r="N199" s="635"/>
      <c r="O199" s="635"/>
    </row>
    <row r="200" spans="11:15" ht="12.75">
      <c r="K200" s="635"/>
      <c r="L200" s="635"/>
      <c r="M200" s="635"/>
      <c r="N200" s="635"/>
      <c r="O200" s="635"/>
    </row>
  </sheetData>
  <sheetProtection/>
  <mergeCells count="120">
    <mergeCell ref="J3:J6"/>
    <mergeCell ref="J15:J54"/>
    <mergeCell ref="C179:C180"/>
    <mergeCell ref="E181:E182"/>
    <mergeCell ref="F181:F182"/>
    <mergeCell ref="G181:G182"/>
    <mergeCell ref="H181:H182"/>
    <mergeCell ref="C181:C182"/>
    <mergeCell ref="I179:I180"/>
    <mergeCell ref="I181:I182"/>
    <mergeCell ref="H179:H180"/>
    <mergeCell ref="G179:G180"/>
    <mergeCell ref="F179:F180"/>
    <mergeCell ref="E179:E180"/>
    <mergeCell ref="G41:G42"/>
    <mergeCell ref="H41:H42"/>
    <mergeCell ref="I44:I46"/>
    <mergeCell ref="I48:I49"/>
    <mergeCell ref="I33:I35"/>
    <mergeCell ref="I38:I40"/>
    <mergeCell ref="H26:H28"/>
    <mergeCell ref="I26:I28"/>
    <mergeCell ref="H16:H17"/>
    <mergeCell ref="G156:G158"/>
    <mergeCell ref="C168:C169"/>
    <mergeCell ref="E168:E169"/>
    <mergeCell ref="F168:F169"/>
    <mergeCell ref="G168:G169"/>
    <mergeCell ref="H168:H169"/>
    <mergeCell ref="I168:I169"/>
    <mergeCell ref="C107:C108"/>
    <mergeCell ref="C118:C120"/>
    <mergeCell ref="C125:C127"/>
    <mergeCell ref="C133:C134"/>
    <mergeCell ref="C138:C139"/>
    <mergeCell ref="C149:C150"/>
    <mergeCell ref="C156:C158"/>
    <mergeCell ref="E156:E158"/>
    <mergeCell ref="F156:F158"/>
    <mergeCell ref="C62:C83"/>
    <mergeCell ref="C87:C88"/>
    <mergeCell ref="C93:C94"/>
    <mergeCell ref="G38:G40"/>
    <mergeCell ref="H38:H40"/>
    <mergeCell ref="E48:E49"/>
    <mergeCell ref="F48:F49"/>
    <mergeCell ref="G48:G49"/>
    <mergeCell ref="H48:H49"/>
    <mergeCell ref="A1:I1"/>
    <mergeCell ref="C3:C5"/>
    <mergeCell ref="C7:C10"/>
    <mergeCell ref="E7:E10"/>
    <mergeCell ref="F7:F10"/>
    <mergeCell ref="G7:G10"/>
    <mergeCell ref="H7:H10"/>
    <mergeCell ref="I7:I10"/>
    <mergeCell ref="C33:C35"/>
    <mergeCell ref="E33:E35"/>
    <mergeCell ref="F33:F35"/>
    <mergeCell ref="G33:G35"/>
    <mergeCell ref="F16:F17"/>
    <mergeCell ref="G16:G17"/>
    <mergeCell ref="C23:C24"/>
    <mergeCell ref="C21:C22"/>
    <mergeCell ref="G21:G25"/>
    <mergeCell ref="C26:C28"/>
    <mergeCell ref="D26:D28"/>
    <mergeCell ref="E26:E28"/>
    <mergeCell ref="F26:F28"/>
    <mergeCell ref="G26:G28"/>
    <mergeCell ref="F21:F25"/>
    <mergeCell ref="D21:D25"/>
    <mergeCell ref="A187:I187"/>
    <mergeCell ref="D179:D180"/>
    <mergeCell ref="D181:D182"/>
    <mergeCell ref="C103:C104"/>
    <mergeCell ref="I3:I5"/>
    <mergeCell ref="C11:C12"/>
    <mergeCell ref="E3:E5"/>
    <mergeCell ref="F3:F5"/>
    <mergeCell ref="G3:G5"/>
    <mergeCell ref="H3:H5"/>
    <mergeCell ref="I16:I17"/>
    <mergeCell ref="E16:E17"/>
    <mergeCell ref="C41:C42"/>
    <mergeCell ref="C44:C46"/>
    <mergeCell ref="E44:E46"/>
    <mergeCell ref="F44:F46"/>
    <mergeCell ref="G44:G46"/>
    <mergeCell ref="H44:H46"/>
    <mergeCell ref="A56:I56"/>
    <mergeCell ref="I41:I42"/>
    <mergeCell ref="H156:H158"/>
    <mergeCell ref="I156:I158"/>
    <mergeCell ref="H33:H35"/>
    <mergeCell ref="C59:C60"/>
    <mergeCell ref="J58:J183"/>
    <mergeCell ref="J190:J194"/>
    <mergeCell ref="J7:J13"/>
    <mergeCell ref="H21:H25"/>
    <mergeCell ref="I21:I25"/>
    <mergeCell ref="C52:C54"/>
    <mergeCell ref="E52:E54"/>
    <mergeCell ref="F52:F54"/>
    <mergeCell ref="G52:G54"/>
    <mergeCell ref="H52:H54"/>
    <mergeCell ref="C50:C51"/>
    <mergeCell ref="E50:E51"/>
    <mergeCell ref="F50:F51"/>
    <mergeCell ref="G50:G51"/>
    <mergeCell ref="H50:H51"/>
    <mergeCell ref="I50:I51"/>
    <mergeCell ref="I52:I54"/>
    <mergeCell ref="C38:C40"/>
    <mergeCell ref="E38:E40"/>
    <mergeCell ref="F38:F40"/>
    <mergeCell ref="E41:E42"/>
    <mergeCell ref="F41:F42"/>
    <mergeCell ref="E21:E25"/>
    <mergeCell ref="C48:C49"/>
  </mergeCells>
  <printOptions/>
  <pageMargins left="0.25" right="0.25" top="0.75" bottom="0.75" header="0.3" footer="0.3"/>
  <pageSetup fitToHeight="4" orientation="portrait" scale="63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="60" zoomScalePageLayoutView="0" workbookViewId="0" topLeftCell="A20">
      <selection activeCell="X70" sqref="X70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6" ht="12.75">
      <c r="A1" s="157"/>
      <c r="B1" s="1365" t="s">
        <v>831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6"/>
      <c r="N1" s="153"/>
      <c r="O1" s="153"/>
      <c r="P1" s="153"/>
    </row>
    <row r="2" spans="1:14" ht="38.25" thickBot="1">
      <c r="A2" s="179"/>
      <c r="B2" s="180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52" t="s">
        <v>23</v>
      </c>
      <c r="L2" s="152" t="s">
        <v>24</v>
      </c>
      <c r="M2" s="181" t="s">
        <v>25</v>
      </c>
      <c r="N2" s="151"/>
    </row>
    <row r="3" spans="1:13" ht="12.75">
      <c r="A3" s="182">
        <v>1991</v>
      </c>
      <c r="B3" s="161">
        <v>254.43</v>
      </c>
      <c r="C3" s="162">
        <v>260.76</v>
      </c>
      <c r="D3" s="162">
        <v>268.56</v>
      </c>
      <c r="E3" s="162">
        <v>279.85</v>
      </c>
      <c r="F3" s="162">
        <v>293.36</v>
      </c>
      <c r="G3" s="162">
        <v>296.14</v>
      </c>
      <c r="H3" s="162">
        <v>294.03</v>
      </c>
      <c r="I3" s="162">
        <v>291.46</v>
      </c>
      <c r="J3" s="162">
        <v>289.44</v>
      </c>
      <c r="K3" s="162">
        <v>288.32</v>
      </c>
      <c r="L3" s="162">
        <v>288.82</v>
      </c>
      <c r="M3" s="163">
        <v>285.05</v>
      </c>
    </row>
    <row r="4" spans="1:13" ht="12.75">
      <c r="A4" s="183">
        <v>1992</v>
      </c>
      <c r="B4" s="161">
        <v>277.95</v>
      </c>
      <c r="C4" s="162">
        <v>274.12</v>
      </c>
      <c r="D4" s="162">
        <v>267.96</v>
      </c>
      <c r="E4" s="162">
        <v>278.84</v>
      </c>
      <c r="F4" s="162">
        <v>280.98</v>
      </c>
      <c r="G4" s="162">
        <v>279.55</v>
      </c>
      <c r="H4" s="162">
        <v>275.23</v>
      </c>
      <c r="I4" s="162">
        <v>268.71</v>
      </c>
      <c r="J4" s="162">
        <v>263.86</v>
      </c>
      <c r="K4" s="162">
        <v>271.38</v>
      </c>
      <c r="L4" s="162">
        <v>281.93</v>
      </c>
      <c r="M4" s="163">
        <v>280.6</v>
      </c>
    </row>
    <row r="5" spans="1:13" ht="12.75">
      <c r="A5" s="183">
        <v>1993</v>
      </c>
      <c r="B5" s="161">
        <v>275.19</v>
      </c>
      <c r="C5" s="162">
        <v>265.32</v>
      </c>
      <c r="D5" s="162">
        <v>264.69</v>
      </c>
      <c r="E5" s="162">
        <v>278.53</v>
      </c>
      <c r="F5" s="162">
        <v>280.47</v>
      </c>
      <c r="G5" s="162">
        <v>277.3</v>
      </c>
      <c r="H5" s="162">
        <v>271.04</v>
      </c>
      <c r="I5" s="164">
        <v>261.05</v>
      </c>
      <c r="J5" s="164">
        <v>253.56</v>
      </c>
      <c r="K5" s="162">
        <v>249.94</v>
      </c>
      <c r="L5" s="162">
        <v>255.55</v>
      </c>
      <c r="M5" s="163">
        <v>270.2</v>
      </c>
    </row>
    <row r="6" spans="1:13" ht="12.75">
      <c r="A6" s="184">
        <v>1994</v>
      </c>
      <c r="B6" s="161">
        <v>254.43</v>
      </c>
      <c r="C6" s="162">
        <v>260.76</v>
      </c>
      <c r="D6" s="162">
        <v>268.56</v>
      </c>
      <c r="E6" s="162">
        <v>279.85</v>
      </c>
      <c r="F6" s="162">
        <v>293.36</v>
      </c>
      <c r="G6" s="162">
        <v>296.14</v>
      </c>
      <c r="H6" s="162">
        <v>294.03</v>
      </c>
      <c r="I6" s="165">
        <v>291.46</v>
      </c>
      <c r="J6" s="165">
        <v>289.44</v>
      </c>
      <c r="K6" s="165">
        <v>288.32</v>
      </c>
      <c r="L6" s="162">
        <v>288.82</v>
      </c>
      <c r="M6" s="163">
        <v>285.05</v>
      </c>
    </row>
    <row r="7" spans="1:13" ht="12.75">
      <c r="A7" s="183">
        <v>1995</v>
      </c>
      <c r="B7" s="161">
        <v>253.83</v>
      </c>
      <c r="C7" s="162">
        <v>260.25</v>
      </c>
      <c r="D7" s="162">
        <v>262.5</v>
      </c>
      <c r="E7" s="162">
        <v>275.29</v>
      </c>
      <c r="F7" s="162">
        <v>288.98</v>
      </c>
      <c r="G7" s="162">
        <v>288.71</v>
      </c>
      <c r="H7" s="162">
        <v>284.54</v>
      </c>
      <c r="I7" s="162">
        <v>282.15</v>
      </c>
      <c r="J7" s="162">
        <v>288.2</v>
      </c>
      <c r="K7" s="162">
        <v>283.84</v>
      </c>
      <c r="L7" s="162">
        <v>279.89</v>
      </c>
      <c r="M7" s="163">
        <v>287.49</v>
      </c>
    </row>
    <row r="8" spans="1:13" ht="12.75">
      <c r="A8" s="183">
        <v>1996</v>
      </c>
      <c r="B8" s="161">
        <v>287.1</v>
      </c>
      <c r="C8" s="162">
        <v>288.67</v>
      </c>
      <c r="D8" s="162">
        <v>286.5</v>
      </c>
      <c r="E8" s="162">
        <v>294.65</v>
      </c>
      <c r="F8" s="162">
        <v>295.76</v>
      </c>
      <c r="G8" s="162">
        <v>293.1</v>
      </c>
      <c r="H8" s="162">
        <v>287.6</v>
      </c>
      <c r="I8" s="162">
        <v>282.17</v>
      </c>
      <c r="J8" s="162">
        <v>285.08</v>
      </c>
      <c r="K8" s="162">
        <v>284.26</v>
      </c>
      <c r="L8" s="165">
        <v>289.18</v>
      </c>
      <c r="M8" s="168">
        <v>291.25</v>
      </c>
    </row>
    <row r="9" spans="1:13" ht="12.75">
      <c r="A9" s="184">
        <v>1997</v>
      </c>
      <c r="B9" s="161">
        <v>289.35</v>
      </c>
      <c r="C9" s="162">
        <v>284.51</v>
      </c>
      <c r="D9" s="162">
        <v>281.73</v>
      </c>
      <c r="E9" s="162">
        <v>285.22</v>
      </c>
      <c r="F9" s="162">
        <v>294.11</v>
      </c>
      <c r="G9" s="162">
        <v>291.96</v>
      </c>
      <c r="H9" s="162">
        <v>286.99</v>
      </c>
      <c r="I9" s="162">
        <v>280.02</v>
      </c>
      <c r="J9" s="162">
        <v>272.87</v>
      </c>
      <c r="K9" s="162">
        <v>272.41</v>
      </c>
      <c r="L9" s="162">
        <v>270.77</v>
      </c>
      <c r="M9" s="163">
        <v>277.16</v>
      </c>
    </row>
    <row r="10" spans="1:13" ht="12.75">
      <c r="A10" s="183">
        <v>1998</v>
      </c>
      <c r="B10" s="162">
        <v>273.68</v>
      </c>
      <c r="C10" s="162">
        <v>270</v>
      </c>
      <c r="D10" s="162">
        <v>265.2</v>
      </c>
      <c r="E10" s="162">
        <v>278.9</v>
      </c>
      <c r="F10" s="162">
        <v>288.11</v>
      </c>
      <c r="G10" s="162">
        <v>287.4</v>
      </c>
      <c r="H10" s="162">
        <v>281.83</v>
      </c>
      <c r="I10" s="162">
        <v>277.58</v>
      </c>
      <c r="J10" s="162">
        <v>276.04</v>
      </c>
      <c r="K10" s="162">
        <v>277.1</v>
      </c>
      <c r="L10" s="162">
        <v>279.04</v>
      </c>
      <c r="M10" s="163">
        <v>277.05</v>
      </c>
    </row>
    <row r="11" spans="1:13" ht="12.75">
      <c r="A11" s="183">
        <v>1999</v>
      </c>
      <c r="B11" s="162">
        <v>272.68</v>
      </c>
      <c r="C11" s="162">
        <v>275.64</v>
      </c>
      <c r="D11" s="162">
        <v>281.54</v>
      </c>
      <c r="E11" s="162">
        <v>290.47</v>
      </c>
      <c r="F11" s="162">
        <v>295.87</v>
      </c>
      <c r="G11" s="162">
        <v>293.33</v>
      </c>
      <c r="H11" s="162">
        <v>288.34</v>
      </c>
      <c r="I11" s="162">
        <v>279.5</v>
      </c>
      <c r="J11" s="162">
        <v>271.02</v>
      </c>
      <c r="K11" s="162">
        <v>257.6</v>
      </c>
      <c r="L11" s="162">
        <v>263.58</v>
      </c>
      <c r="M11" s="163">
        <v>276.9</v>
      </c>
    </row>
    <row r="12" spans="1:13" ht="12.75">
      <c r="A12" s="184">
        <v>2000</v>
      </c>
      <c r="B12" s="162">
        <v>276.35</v>
      </c>
      <c r="C12" s="162">
        <v>276.73</v>
      </c>
      <c r="D12" s="162">
        <v>276.81</v>
      </c>
      <c r="E12" s="162">
        <v>286.89</v>
      </c>
      <c r="F12" s="162">
        <v>286.6</v>
      </c>
      <c r="G12" s="162">
        <v>280.05</v>
      </c>
      <c r="H12" s="162">
        <v>273.52</v>
      </c>
      <c r="I12" s="162">
        <v>267.5</v>
      </c>
      <c r="J12" s="162">
        <v>261.62</v>
      </c>
      <c r="K12" s="164">
        <v>248.4</v>
      </c>
      <c r="L12" s="164">
        <v>249.25</v>
      </c>
      <c r="M12" s="166">
        <v>252.12</v>
      </c>
    </row>
    <row r="13" spans="1:13" ht="12.75">
      <c r="A13" s="183">
        <v>2001</v>
      </c>
      <c r="B13" s="162">
        <v>253.6</v>
      </c>
      <c r="C13" s="167">
        <v>258.17</v>
      </c>
      <c r="D13" s="162">
        <v>275.13</v>
      </c>
      <c r="E13" s="162">
        <v>282.85</v>
      </c>
      <c r="F13" s="162">
        <v>287.6</v>
      </c>
      <c r="G13" s="162">
        <v>283.83</v>
      </c>
      <c r="H13" s="162">
        <v>273.73</v>
      </c>
      <c r="I13" s="162">
        <v>271.07</v>
      </c>
      <c r="J13" s="162">
        <v>269.17</v>
      </c>
      <c r="K13" s="162">
        <v>263.62</v>
      </c>
      <c r="L13" s="162">
        <v>263.24</v>
      </c>
      <c r="M13" s="163">
        <v>252.1</v>
      </c>
    </row>
    <row r="14" spans="1:13" ht="12.75">
      <c r="A14" s="183">
        <v>2002</v>
      </c>
      <c r="B14" s="164">
        <v>245.3</v>
      </c>
      <c r="C14" s="164">
        <v>247.1</v>
      </c>
      <c r="D14" s="164">
        <v>252.6</v>
      </c>
      <c r="E14" s="164">
        <v>264.03</v>
      </c>
      <c r="F14" s="164">
        <v>268.6</v>
      </c>
      <c r="G14" s="164">
        <v>271.26</v>
      </c>
      <c r="H14" s="164">
        <v>270.08</v>
      </c>
      <c r="I14" s="162">
        <v>267.8</v>
      </c>
      <c r="J14" s="162">
        <v>274.28</v>
      </c>
      <c r="K14" s="162">
        <v>286.05</v>
      </c>
      <c r="L14" s="162">
        <v>285.34</v>
      </c>
      <c r="M14" s="163">
        <v>284</v>
      </c>
    </row>
    <row r="15" spans="1:13" ht="12.75">
      <c r="A15" s="184">
        <v>2003</v>
      </c>
      <c r="B15" s="165">
        <v>291.1</v>
      </c>
      <c r="C15" s="162">
        <v>289.5</v>
      </c>
      <c r="D15" s="162">
        <v>286.25</v>
      </c>
      <c r="E15" s="162">
        <v>287</v>
      </c>
      <c r="F15" s="162">
        <v>292.27</v>
      </c>
      <c r="G15" s="162">
        <v>290.26</v>
      </c>
      <c r="H15" s="162">
        <v>285.9</v>
      </c>
      <c r="I15" s="162">
        <v>280.77</v>
      </c>
      <c r="J15" s="162">
        <v>275.95</v>
      </c>
      <c r="K15" s="162">
        <v>282.63</v>
      </c>
      <c r="L15" s="162">
        <v>285.6</v>
      </c>
      <c r="M15" s="163">
        <v>283.28</v>
      </c>
    </row>
    <row r="16" spans="1:13" ht="12.75">
      <c r="A16" s="183">
        <v>2004</v>
      </c>
      <c r="B16" s="162">
        <v>284.7</v>
      </c>
      <c r="C16" s="167">
        <v>290.8</v>
      </c>
      <c r="D16" s="162">
        <v>293.4</v>
      </c>
      <c r="E16" s="162">
        <v>296.03</v>
      </c>
      <c r="F16" s="162">
        <v>296.2</v>
      </c>
      <c r="G16" s="165">
        <v>296.16</v>
      </c>
      <c r="H16" s="162">
        <v>293.08</v>
      </c>
      <c r="I16" s="162">
        <v>286.25</v>
      </c>
      <c r="J16" s="162">
        <v>281.08</v>
      </c>
      <c r="K16" s="162">
        <v>280.01</v>
      </c>
      <c r="L16" s="162">
        <v>286.11</v>
      </c>
      <c r="M16" s="274">
        <v>288.04</v>
      </c>
    </row>
    <row r="17" spans="1:13" ht="12.75">
      <c r="A17" s="183">
        <v>2005</v>
      </c>
      <c r="B17" s="162">
        <v>281.17</v>
      </c>
      <c r="C17" s="162">
        <v>281.53</v>
      </c>
      <c r="D17" s="162">
        <v>293.3</v>
      </c>
      <c r="E17" s="162">
        <v>296.09</v>
      </c>
      <c r="F17" s="162">
        <v>295.59</v>
      </c>
      <c r="G17" s="162">
        <v>294.05</v>
      </c>
      <c r="H17" s="162">
        <v>286.72</v>
      </c>
      <c r="I17" s="162">
        <v>277.16</v>
      </c>
      <c r="J17" s="162">
        <v>266.46</v>
      </c>
      <c r="K17" s="162">
        <v>256.9</v>
      </c>
      <c r="L17" s="162">
        <v>253.6</v>
      </c>
      <c r="M17" s="163">
        <v>279</v>
      </c>
    </row>
    <row r="18" spans="1:13" ht="12.75">
      <c r="A18" s="184">
        <v>2006</v>
      </c>
      <c r="B18" s="162">
        <v>283.52</v>
      </c>
      <c r="C18" s="162">
        <v>288.6</v>
      </c>
      <c r="D18" s="167">
        <v>294.42</v>
      </c>
      <c r="E18" s="162">
        <v>295.87</v>
      </c>
      <c r="F18" s="162">
        <v>296.48</v>
      </c>
      <c r="G18" s="162">
        <v>295.85</v>
      </c>
      <c r="H18" s="162">
        <v>293.78</v>
      </c>
      <c r="I18" s="162">
        <v>290.2</v>
      </c>
      <c r="J18" s="162">
        <v>285.3</v>
      </c>
      <c r="K18" s="162">
        <v>278.73</v>
      </c>
      <c r="L18" s="162">
        <v>266.2</v>
      </c>
      <c r="M18" s="163">
        <v>256.18</v>
      </c>
    </row>
    <row r="19" spans="1:13" ht="12.75">
      <c r="A19" s="183">
        <v>2007</v>
      </c>
      <c r="B19" s="162">
        <v>256.1</v>
      </c>
      <c r="C19" s="162">
        <v>263.73</v>
      </c>
      <c r="D19" s="162">
        <v>272</v>
      </c>
      <c r="E19" s="162">
        <v>276.8</v>
      </c>
      <c r="F19" s="162">
        <v>276.8</v>
      </c>
      <c r="G19" s="162">
        <v>274.81</v>
      </c>
      <c r="H19" s="162">
        <v>268.5</v>
      </c>
      <c r="I19" s="162">
        <v>263.63</v>
      </c>
      <c r="J19" s="162">
        <v>261.8</v>
      </c>
      <c r="K19" s="162">
        <v>261.06</v>
      </c>
      <c r="L19" s="162">
        <v>275.8</v>
      </c>
      <c r="M19" s="163">
        <v>282.12</v>
      </c>
    </row>
    <row r="20" spans="1:13" ht="12.75">
      <c r="A20" s="183">
        <v>2008</v>
      </c>
      <c r="B20" s="162">
        <v>285.10354838709674</v>
      </c>
      <c r="C20" s="162">
        <v>289.7228571428572</v>
      </c>
      <c r="D20" s="162">
        <v>290.9338709677418</v>
      </c>
      <c r="E20" s="162">
        <v>295.4736666666667</v>
      </c>
      <c r="F20" s="162">
        <v>295.321935483871</v>
      </c>
      <c r="G20" s="162">
        <v>295.68000000000006</v>
      </c>
      <c r="H20" s="165">
        <v>294.25032258064516</v>
      </c>
      <c r="I20" s="162">
        <v>288.6161290322581</v>
      </c>
      <c r="J20" s="162">
        <v>283.934</v>
      </c>
      <c r="K20" s="162">
        <v>280.89548387096767</v>
      </c>
      <c r="L20" s="162">
        <v>285.20699999999994</v>
      </c>
      <c r="M20" s="163">
        <v>286.4732258064517</v>
      </c>
    </row>
    <row r="21" spans="1:13" ht="12.75">
      <c r="A21" s="184">
        <v>2009</v>
      </c>
      <c r="B21" s="169">
        <v>283.5712903225806</v>
      </c>
      <c r="C21" s="169">
        <v>281.8351724137931</v>
      </c>
      <c r="D21" s="169">
        <v>283.39548387096767</v>
      </c>
      <c r="E21" s="169">
        <v>292.4683333333333</v>
      </c>
      <c r="F21" s="169">
        <v>293.68612903225807</v>
      </c>
      <c r="G21" s="169">
        <v>292.44899999999996</v>
      </c>
      <c r="H21" s="169">
        <v>287.993870967742</v>
      </c>
      <c r="I21" s="169">
        <v>281.15612903225815</v>
      </c>
      <c r="J21" s="169">
        <v>276.1626666666668</v>
      </c>
      <c r="K21" s="169">
        <v>271.62645161290317</v>
      </c>
      <c r="L21" s="169">
        <v>266.311</v>
      </c>
      <c r="M21" s="170">
        <v>280.0890322580645</v>
      </c>
    </row>
    <row r="22" spans="1:13" ht="12.75">
      <c r="A22" s="183">
        <v>2010</v>
      </c>
      <c r="B22" s="171">
        <v>290.0580645161289</v>
      </c>
      <c r="C22" s="171">
        <v>289.19250000000005</v>
      </c>
      <c r="D22" s="171">
        <v>293.88483870967747</v>
      </c>
      <c r="E22" s="171">
        <v>295.97099999999995</v>
      </c>
      <c r="F22" s="171">
        <v>296.34451612903223</v>
      </c>
      <c r="G22" s="171">
        <v>294.4289999999999</v>
      </c>
      <c r="H22" s="171">
        <v>291.75096774193554</v>
      </c>
      <c r="I22" s="171">
        <v>288.58677419354837</v>
      </c>
      <c r="J22" s="171">
        <v>284.90000000000003</v>
      </c>
      <c r="K22" s="171">
        <v>285.21290322580654</v>
      </c>
      <c r="L22" s="171">
        <v>284.2656666666666</v>
      </c>
      <c r="M22" s="172">
        <v>287.4767741935484</v>
      </c>
    </row>
    <row r="23" spans="1:13" ht="12.75">
      <c r="A23" s="183">
        <v>2011</v>
      </c>
      <c r="B23" s="169">
        <v>281.63322580645166</v>
      </c>
      <c r="C23" s="169">
        <v>274.42903225806447</v>
      </c>
      <c r="D23" s="169">
        <v>274.9925806451613</v>
      </c>
      <c r="E23" s="169">
        <v>276.63129032258064</v>
      </c>
      <c r="F23" s="169">
        <v>280.9609677419355</v>
      </c>
      <c r="G23" s="169">
        <v>286.0767741935484</v>
      </c>
      <c r="H23" s="169">
        <v>284.7009677419355</v>
      </c>
      <c r="I23" s="169">
        <v>278.9612903225806</v>
      </c>
      <c r="J23" s="169">
        <v>273.94733333333335</v>
      </c>
      <c r="K23" s="169">
        <v>268.1674193548387</v>
      </c>
      <c r="L23" s="169">
        <v>261.61600000000004</v>
      </c>
      <c r="M23" s="170">
        <v>264.5048387096774</v>
      </c>
    </row>
    <row r="24" spans="1:13" ht="12.75">
      <c r="A24" s="184">
        <v>2012</v>
      </c>
      <c r="B24" s="169">
        <v>265.78</v>
      </c>
      <c r="C24" s="169">
        <v>267.68</v>
      </c>
      <c r="D24" s="169">
        <v>262.01</v>
      </c>
      <c r="E24" s="169">
        <v>280.2</v>
      </c>
      <c r="F24" s="169">
        <v>293.4</v>
      </c>
      <c r="G24" s="169">
        <v>294.4</v>
      </c>
      <c r="H24" s="169">
        <v>288.4</v>
      </c>
      <c r="I24" s="169">
        <v>280.4</v>
      </c>
      <c r="J24" s="169">
        <v>261.39</v>
      </c>
      <c r="K24" s="169">
        <v>261.57</v>
      </c>
      <c r="L24" s="169">
        <v>269.03</v>
      </c>
      <c r="M24" s="170">
        <v>276.64</v>
      </c>
    </row>
    <row r="25" spans="1:13" ht="12.75">
      <c r="A25" s="183">
        <v>2013</v>
      </c>
      <c r="B25" s="169">
        <v>278.27</v>
      </c>
      <c r="C25" s="169">
        <v>281.52</v>
      </c>
      <c r="D25" s="169">
        <v>294.83</v>
      </c>
      <c r="E25" s="173">
        <v>296.9</v>
      </c>
      <c r="F25" s="173">
        <v>296.9</v>
      </c>
      <c r="G25" s="169">
        <v>294.18</v>
      </c>
      <c r="H25" s="169">
        <v>289.7</v>
      </c>
      <c r="I25" s="169">
        <v>283.6</v>
      </c>
      <c r="J25" s="169">
        <v>280.8</v>
      </c>
      <c r="K25" s="169">
        <v>281.4</v>
      </c>
      <c r="L25" s="169">
        <v>282.5</v>
      </c>
      <c r="M25" s="170">
        <v>276.1</v>
      </c>
    </row>
    <row r="26" spans="1:13" ht="12.75">
      <c r="A26" s="183">
        <v>2014</v>
      </c>
      <c r="B26" s="169">
        <v>275.1</v>
      </c>
      <c r="C26" s="169">
        <v>277.5</v>
      </c>
      <c r="D26" s="169">
        <v>274.6</v>
      </c>
      <c r="E26" s="174">
        <v>285.3</v>
      </c>
      <c r="F26" s="174">
        <v>292.9</v>
      </c>
      <c r="G26" s="169">
        <v>294.9</v>
      </c>
      <c r="H26" s="169">
        <v>291.7</v>
      </c>
      <c r="I26" s="169">
        <v>286.8</v>
      </c>
      <c r="J26" s="169">
        <v>285.5</v>
      </c>
      <c r="K26" s="169">
        <v>285</v>
      </c>
      <c r="L26" s="169">
        <v>284.8</v>
      </c>
      <c r="M26" s="170">
        <v>286.3</v>
      </c>
    </row>
    <row r="27" spans="1:13" ht="12.75">
      <c r="A27" s="183">
        <v>2015</v>
      </c>
      <c r="B27" s="169">
        <v>288.7</v>
      </c>
      <c r="C27" s="169">
        <v>289.4</v>
      </c>
      <c r="D27" s="169">
        <v>292.2</v>
      </c>
      <c r="E27" s="174">
        <v>296.3</v>
      </c>
      <c r="F27" s="174">
        <v>296.1</v>
      </c>
      <c r="G27" s="169">
        <v>293.3</v>
      </c>
      <c r="H27" s="169">
        <v>287.5</v>
      </c>
      <c r="I27" s="169">
        <v>280.1</v>
      </c>
      <c r="J27" s="169">
        <v>272.1</v>
      </c>
      <c r="K27" s="169">
        <v>275.4</v>
      </c>
      <c r="L27" s="169">
        <v>278.9</v>
      </c>
      <c r="M27" s="170">
        <v>275.9</v>
      </c>
    </row>
    <row r="28" spans="1:13" ht="12.75">
      <c r="A28" s="183">
        <v>2016</v>
      </c>
      <c r="B28" s="175">
        <v>289.9</v>
      </c>
      <c r="C28" s="173">
        <v>292.4</v>
      </c>
      <c r="D28" s="169">
        <v>291.8</v>
      </c>
      <c r="E28" s="174">
        <v>296.5</v>
      </c>
      <c r="F28" s="174">
        <v>296.2</v>
      </c>
      <c r="G28" s="169">
        <v>295.6</v>
      </c>
      <c r="H28" s="169">
        <v>290.5</v>
      </c>
      <c r="I28" s="169">
        <v>285.4</v>
      </c>
      <c r="J28" s="169">
        <v>283.3</v>
      </c>
      <c r="K28" s="169">
        <v>288.4</v>
      </c>
      <c r="L28" s="169">
        <v>288.9</v>
      </c>
      <c r="M28" s="170">
        <v>281.6</v>
      </c>
    </row>
    <row r="29" spans="1:13" ht="12.75">
      <c r="A29" s="271">
        <v>2017</v>
      </c>
      <c r="B29" s="272">
        <v>271.5</v>
      </c>
      <c r="C29" s="174">
        <v>277.7</v>
      </c>
      <c r="D29" s="174">
        <v>280.9</v>
      </c>
      <c r="E29" s="174">
        <v>278.7</v>
      </c>
      <c r="F29" s="174">
        <v>281.6</v>
      </c>
      <c r="G29" s="174">
        <v>272.4</v>
      </c>
      <c r="H29" s="174">
        <v>270.2</v>
      </c>
      <c r="I29" s="174">
        <v>268</v>
      </c>
      <c r="J29" s="174">
        <v>270.97</v>
      </c>
      <c r="K29" s="174">
        <v>264.6</v>
      </c>
      <c r="L29" s="174">
        <v>269.63</v>
      </c>
      <c r="M29" s="273">
        <v>289.86</v>
      </c>
    </row>
    <row r="30" spans="1:13" ht="13.5" thickBot="1">
      <c r="A30" s="335">
        <v>2018</v>
      </c>
      <c r="B30" s="336">
        <v>289.7</v>
      </c>
      <c r="C30" s="337">
        <v>292</v>
      </c>
      <c r="D30" s="338">
        <v>295</v>
      </c>
      <c r="E30" s="337">
        <v>296.5</v>
      </c>
      <c r="F30" s="337">
        <v>296.4</v>
      </c>
      <c r="G30" s="337">
        <v>296</v>
      </c>
      <c r="H30" s="337">
        <v>294</v>
      </c>
      <c r="I30" s="337">
        <v>287.5</v>
      </c>
      <c r="J30" s="337">
        <v>277.9</v>
      </c>
      <c r="K30" s="337">
        <v>270.2</v>
      </c>
      <c r="L30" s="337">
        <v>266.5</v>
      </c>
      <c r="M30" s="339">
        <v>267.3</v>
      </c>
    </row>
    <row r="31" spans="1:13" ht="13.5" thickBot="1">
      <c r="A31" s="335">
        <v>2019</v>
      </c>
      <c r="B31" s="336">
        <v>267.3</v>
      </c>
      <c r="C31" s="337">
        <v>268.2</v>
      </c>
      <c r="D31" s="337">
        <v>272.7</v>
      </c>
      <c r="E31" s="337">
        <v>279.9</v>
      </c>
      <c r="F31" s="337">
        <v>289.9</v>
      </c>
      <c r="G31" s="337"/>
      <c r="H31" s="337"/>
      <c r="I31" s="337"/>
      <c r="J31" s="337"/>
      <c r="K31" s="337"/>
      <c r="L31" s="337"/>
      <c r="M31" s="339"/>
    </row>
    <row r="32" spans="1:13" ht="13.5" thickBo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</row>
    <row r="33" spans="1:13" ht="9.75" customHeight="1">
      <c r="A33" s="330"/>
      <c r="B33" s="331" t="s">
        <v>14</v>
      </c>
      <c r="C33" s="332" t="s">
        <v>15</v>
      </c>
      <c r="D33" s="332" t="s">
        <v>16</v>
      </c>
      <c r="E33" s="332" t="s">
        <v>17</v>
      </c>
      <c r="F33" s="332" t="s">
        <v>18</v>
      </c>
      <c r="G33" s="332" t="s">
        <v>19</v>
      </c>
      <c r="H33" s="332" t="s">
        <v>20</v>
      </c>
      <c r="I33" s="332" t="s">
        <v>21</v>
      </c>
      <c r="J33" s="332" t="s">
        <v>22</v>
      </c>
      <c r="K33" s="332" t="s">
        <v>23</v>
      </c>
      <c r="L33" s="332" t="s">
        <v>24</v>
      </c>
      <c r="M33" s="333" t="s">
        <v>25</v>
      </c>
    </row>
    <row r="34" spans="1:13" ht="10.5" customHeight="1" thickBot="1">
      <c r="A34" s="320">
        <v>2019</v>
      </c>
      <c r="B34" s="336">
        <v>267.3</v>
      </c>
      <c r="C34" s="337">
        <v>268.2</v>
      </c>
      <c r="D34" s="337">
        <v>272.7</v>
      </c>
      <c r="E34" s="337">
        <v>279.9</v>
      </c>
      <c r="F34" s="337">
        <v>289.9</v>
      </c>
      <c r="G34" s="337"/>
      <c r="H34" s="337"/>
      <c r="I34" s="337"/>
      <c r="J34" s="337"/>
      <c r="K34" s="337"/>
      <c r="L34" s="337"/>
      <c r="M34" s="273"/>
    </row>
    <row r="35" spans="1:13" ht="9.75" customHeight="1">
      <c r="A35" s="321" t="s">
        <v>136</v>
      </c>
      <c r="B35" s="322">
        <v>274.81837514934284</v>
      </c>
      <c r="C35" s="322">
        <v>276.2062800672116</v>
      </c>
      <c r="D35" s="322">
        <v>278.9146953405018</v>
      </c>
      <c r="E35" s="322">
        <v>285.9853440860215</v>
      </c>
      <c r="F35" s="322">
        <v>290.1686499402628</v>
      </c>
      <c r="G35" s="322">
        <v>289.0116583034648</v>
      </c>
      <c r="H35" s="322">
        <v>284.65318996415766</v>
      </c>
      <c r="I35" s="322">
        <v>279.2629749103943</v>
      </c>
      <c r="J35" s="322">
        <v>275.487925925926</v>
      </c>
      <c r="K35" s="322">
        <v>273.80897252090796</v>
      </c>
      <c r="L35" s="322">
        <v>275.32887654320984</v>
      </c>
      <c r="M35" s="334">
        <v>278.2419952210275</v>
      </c>
    </row>
    <row r="36" spans="1:13" ht="9" customHeight="1">
      <c r="A36" s="321" t="s">
        <v>137</v>
      </c>
      <c r="B36" s="323">
        <v>245.3</v>
      </c>
      <c r="C36" s="323">
        <v>247.1</v>
      </c>
      <c r="D36" s="323">
        <v>252.6</v>
      </c>
      <c r="E36" s="323">
        <v>264</v>
      </c>
      <c r="F36" s="323">
        <v>268.6</v>
      </c>
      <c r="G36" s="323">
        <v>271.3</v>
      </c>
      <c r="H36" s="323">
        <v>270.1</v>
      </c>
      <c r="I36" s="323">
        <v>261.1</v>
      </c>
      <c r="J36" s="323">
        <v>253.6</v>
      </c>
      <c r="K36" s="323">
        <v>248.4</v>
      </c>
      <c r="L36" s="323">
        <v>249.3</v>
      </c>
      <c r="M36" s="324">
        <v>252.1</v>
      </c>
    </row>
    <row r="37" spans="1:13" ht="10.5" customHeight="1" thickBot="1">
      <c r="A37" s="325" t="s">
        <v>138</v>
      </c>
      <c r="B37" s="326">
        <v>291.1</v>
      </c>
      <c r="C37" s="326">
        <v>292.4</v>
      </c>
      <c r="D37" s="326">
        <v>294.4</v>
      </c>
      <c r="E37" s="326">
        <v>296.9</v>
      </c>
      <c r="F37" s="326">
        <v>296.9</v>
      </c>
      <c r="G37" s="326">
        <v>296.2</v>
      </c>
      <c r="H37" s="326">
        <v>294.3</v>
      </c>
      <c r="I37" s="326">
        <v>291.5</v>
      </c>
      <c r="J37" s="326">
        <v>289.4</v>
      </c>
      <c r="K37" s="326">
        <v>288.3</v>
      </c>
      <c r="L37" s="326">
        <v>289.2</v>
      </c>
      <c r="M37" s="327">
        <v>288</v>
      </c>
    </row>
    <row r="39" spans="2:13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1" spans="2:13" ht="12.75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79" spans="9:12" ht="12.75">
      <c r="I79" s="1172" t="s">
        <v>591</v>
      </c>
      <c r="J79" s="1172"/>
      <c r="K79" s="1172"/>
      <c r="L79" s="1172"/>
    </row>
  </sheetData>
  <sheetProtection/>
  <mergeCells count="2">
    <mergeCell ref="B1:M1"/>
    <mergeCell ref="I79:L79"/>
  </mergeCells>
  <printOptions/>
  <pageMargins left="0.25" right="0.25" top="0.75" bottom="0.75" header="0.3" footer="0.3"/>
  <pageSetup orientation="landscape" scale="97" r:id="rId2"/>
  <rowBreaks count="1" manualBreakCount="1">
    <brk id="4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86"/>
  <sheetViews>
    <sheetView view="pageBreakPreview" zoomScale="70" zoomScaleSheetLayoutView="70" zoomScalePageLayoutView="0" workbookViewId="0" topLeftCell="A42">
      <selection activeCell="BE89" sqref="BE89"/>
    </sheetView>
  </sheetViews>
  <sheetFormatPr defaultColWidth="9.140625" defaultRowHeight="15"/>
  <cols>
    <col min="1" max="1" width="15.00390625" style="1" bestFit="1" customWidth="1"/>
    <col min="2" max="73" width="3.28125" style="1" bestFit="1" customWidth="1"/>
    <col min="74" max="74" width="2.8515625" style="1" customWidth="1"/>
    <col min="75" max="85" width="2.7109375" style="1" customWidth="1"/>
    <col min="86" max="97" width="2.28125" style="1" customWidth="1"/>
    <col min="98" max="98" width="10.140625" style="1" bestFit="1" customWidth="1"/>
    <col min="99" max="16384" width="9.140625" style="1" customWidth="1"/>
  </cols>
  <sheetData>
    <row r="1" spans="1:73" ht="30" customHeight="1">
      <c r="A1" s="1369" t="s">
        <v>955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  <c r="S1" s="1370"/>
      <c r="T1" s="1370"/>
      <c r="U1" s="1370"/>
      <c r="V1" s="1370"/>
      <c r="W1" s="1370"/>
      <c r="X1" s="1370"/>
      <c r="Y1" s="1370"/>
      <c r="Z1" s="1370"/>
      <c r="AA1" s="1370"/>
      <c r="AB1" s="1370"/>
      <c r="AC1" s="1370"/>
      <c r="AD1" s="1370"/>
      <c r="AE1" s="1370"/>
      <c r="AF1" s="1370"/>
      <c r="AG1" s="1370"/>
      <c r="AH1" s="1370"/>
      <c r="AI1" s="1370"/>
      <c r="AJ1" s="1370"/>
      <c r="AK1" s="1370"/>
      <c r="AL1" s="1370"/>
      <c r="AM1" s="1370"/>
      <c r="AN1" s="1370"/>
      <c r="AO1" s="1370"/>
      <c r="AP1" s="1370"/>
      <c r="AQ1" s="1370"/>
      <c r="AR1" s="1370"/>
      <c r="AS1" s="1370"/>
      <c r="AT1" s="1370"/>
      <c r="AU1" s="1370"/>
      <c r="AV1" s="1370"/>
      <c r="AW1" s="1370"/>
      <c r="AX1" s="1370"/>
      <c r="AY1" s="1370"/>
      <c r="AZ1" s="1370"/>
      <c r="BA1" s="1370"/>
      <c r="BB1" s="1370"/>
      <c r="BC1" s="1370"/>
      <c r="BD1" s="1370"/>
      <c r="BE1" s="1370"/>
      <c r="BF1" s="1370"/>
      <c r="BG1" s="1370"/>
      <c r="BH1" s="1370"/>
      <c r="BI1" s="1370"/>
      <c r="BJ1" s="1370"/>
      <c r="BK1" s="1370"/>
      <c r="BL1" s="1370"/>
      <c r="BM1" s="1370"/>
      <c r="BN1" s="1370"/>
      <c r="BO1" s="1370"/>
      <c r="BP1" s="1370"/>
      <c r="BQ1" s="1370"/>
      <c r="BR1" s="1370"/>
      <c r="BS1" s="1370"/>
      <c r="BT1" s="1370"/>
      <c r="BU1" s="1370"/>
    </row>
    <row r="2" spans="1:98" ht="12.75" customHeight="1">
      <c r="A2" s="110"/>
      <c r="B2" s="1172">
        <v>2012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>
        <v>2013</v>
      </c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>
        <v>2014</v>
      </c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>
        <v>2015</v>
      </c>
      <c r="AM2" s="1172"/>
      <c r="AN2" s="1172"/>
      <c r="AO2" s="1172"/>
      <c r="AP2" s="1172"/>
      <c r="AQ2" s="1172"/>
      <c r="AR2" s="1172"/>
      <c r="AS2" s="1172"/>
      <c r="AT2" s="1172"/>
      <c r="AU2" s="1172"/>
      <c r="AV2" s="1172"/>
      <c r="AW2" s="1172"/>
      <c r="AX2" s="1172">
        <v>2016</v>
      </c>
      <c r="AY2" s="1172"/>
      <c r="AZ2" s="1172"/>
      <c r="BA2" s="1172"/>
      <c r="BB2" s="1172"/>
      <c r="BC2" s="1172"/>
      <c r="BD2" s="1172"/>
      <c r="BE2" s="1172"/>
      <c r="BF2" s="1172"/>
      <c r="BG2" s="1172"/>
      <c r="BH2" s="1172"/>
      <c r="BI2" s="1172"/>
      <c r="BJ2" s="1172">
        <v>2017</v>
      </c>
      <c r="BK2" s="1172"/>
      <c r="BL2" s="1172"/>
      <c r="BM2" s="1172"/>
      <c r="BN2" s="1172"/>
      <c r="BO2" s="1172"/>
      <c r="BP2" s="1172"/>
      <c r="BQ2" s="1172"/>
      <c r="BR2" s="1172"/>
      <c r="BS2" s="1172"/>
      <c r="BT2" s="1172"/>
      <c r="BU2" s="1172"/>
      <c r="BV2" s="1172">
        <v>2018</v>
      </c>
      <c r="BW2" s="1172"/>
      <c r="BX2" s="1172"/>
      <c r="BY2" s="1172"/>
      <c r="BZ2" s="1172"/>
      <c r="CA2" s="1172"/>
      <c r="CB2" s="1172"/>
      <c r="CC2" s="1172"/>
      <c r="CD2" s="1172"/>
      <c r="CE2" s="1172"/>
      <c r="CF2" s="1172"/>
      <c r="CG2" s="1172"/>
      <c r="CH2" s="1172">
        <v>2019</v>
      </c>
      <c r="CI2" s="1172"/>
      <c r="CJ2" s="1172"/>
      <c r="CK2" s="1172"/>
      <c r="CL2" s="1172"/>
      <c r="CM2" s="1172"/>
      <c r="CN2" s="1172"/>
      <c r="CO2" s="1172"/>
      <c r="CP2" s="1172"/>
      <c r="CQ2" s="1172"/>
      <c r="CR2" s="1172"/>
      <c r="CS2" s="1172"/>
      <c r="CT2" s="1">
        <v>2019</v>
      </c>
    </row>
    <row r="3" spans="1:97" ht="14.25">
      <c r="A3" s="110"/>
      <c r="B3" s="111">
        <v>1</v>
      </c>
      <c r="C3" s="111">
        <v>2</v>
      </c>
      <c r="D3" s="111">
        <v>3</v>
      </c>
      <c r="E3" s="111">
        <v>4</v>
      </c>
      <c r="F3" s="111">
        <v>5</v>
      </c>
      <c r="G3" s="111">
        <v>6</v>
      </c>
      <c r="H3" s="111">
        <v>7</v>
      </c>
      <c r="I3" s="111">
        <v>8</v>
      </c>
      <c r="J3" s="111">
        <v>9</v>
      </c>
      <c r="K3" s="111">
        <v>10</v>
      </c>
      <c r="L3" s="111">
        <v>11</v>
      </c>
      <c r="M3" s="111">
        <v>12</v>
      </c>
      <c r="N3" s="111">
        <v>1</v>
      </c>
      <c r="O3" s="111">
        <v>2</v>
      </c>
      <c r="P3" s="111">
        <v>3</v>
      </c>
      <c r="Q3" s="111">
        <v>4</v>
      </c>
      <c r="R3" s="111">
        <v>5</v>
      </c>
      <c r="S3" s="111">
        <v>6</v>
      </c>
      <c r="T3" s="111">
        <v>7</v>
      </c>
      <c r="U3" s="111">
        <v>8</v>
      </c>
      <c r="V3" s="111">
        <v>9</v>
      </c>
      <c r="W3" s="111">
        <v>10</v>
      </c>
      <c r="X3" s="111">
        <v>11</v>
      </c>
      <c r="Y3" s="111">
        <v>12</v>
      </c>
      <c r="Z3" s="111">
        <v>1</v>
      </c>
      <c r="AA3" s="111">
        <v>2</v>
      </c>
      <c r="AB3" s="111">
        <v>3</v>
      </c>
      <c r="AC3" s="111">
        <v>4</v>
      </c>
      <c r="AD3" s="111">
        <v>5</v>
      </c>
      <c r="AE3" s="111">
        <v>6</v>
      </c>
      <c r="AF3" s="111">
        <v>7</v>
      </c>
      <c r="AG3" s="111">
        <v>8</v>
      </c>
      <c r="AH3" s="111">
        <v>9</v>
      </c>
      <c r="AI3" s="111">
        <v>10</v>
      </c>
      <c r="AJ3" s="111">
        <v>11</v>
      </c>
      <c r="AK3" s="111">
        <v>12</v>
      </c>
      <c r="AL3" s="111">
        <v>1</v>
      </c>
      <c r="AM3" s="111">
        <v>2</v>
      </c>
      <c r="AN3" s="111">
        <v>3</v>
      </c>
      <c r="AO3" s="111">
        <v>4</v>
      </c>
      <c r="AP3" s="111">
        <v>5</v>
      </c>
      <c r="AQ3" s="111">
        <v>6</v>
      </c>
      <c r="AR3" s="111">
        <v>7</v>
      </c>
      <c r="AS3" s="111">
        <v>8</v>
      </c>
      <c r="AT3" s="111">
        <v>9</v>
      </c>
      <c r="AU3" s="111">
        <v>10</v>
      </c>
      <c r="AV3" s="111">
        <v>11</v>
      </c>
      <c r="AW3" s="111">
        <v>12</v>
      </c>
      <c r="AX3" s="111">
        <v>1</v>
      </c>
      <c r="AY3" s="111">
        <v>2</v>
      </c>
      <c r="AZ3" s="111">
        <v>3</v>
      </c>
      <c r="BA3" s="111">
        <v>4</v>
      </c>
      <c r="BB3" s="111">
        <v>5</v>
      </c>
      <c r="BC3" s="111">
        <v>6</v>
      </c>
      <c r="BD3" s="111">
        <v>7</v>
      </c>
      <c r="BE3" s="111">
        <v>8</v>
      </c>
      <c r="BF3" s="111">
        <v>9</v>
      </c>
      <c r="BG3" s="111">
        <v>10</v>
      </c>
      <c r="BH3" s="111">
        <v>11</v>
      </c>
      <c r="BI3" s="111">
        <v>12</v>
      </c>
      <c r="BJ3" s="111">
        <v>1</v>
      </c>
      <c r="BK3" s="111">
        <v>2</v>
      </c>
      <c r="BL3" s="111">
        <v>3</v>
      </c>
      <c r="BM3" s="111">
        <v>4</v>
      </c>
      <c r="BN3" s="111">
        <v>5</v>
      </c>
      <c r="BO3" s="111">
        <v>6</v>
      </c>
      <c r="BP3" s="111">
        <v>7</v>
      </c>
      <c r="BQ3" s="111">
        <v>8</v>
      </c>
      <c r="BR3" s="111">
        <v>9</v>
      </c>
      <c r="BS3" s="111">
        <v>10</v>
      </c>
      <c r="BT3" s="111">
        <v>11</v>
      </c>
      <c r="BU3" s="111">
        <v>12</v>
      </c>
      <c r="BV3" s="111">
        <v>1</v>
      </c>
      <c r="BW3" s="111">
        <v>2</v>
      </c>
      <c r="BX3" s="111">
        <v>3</v>
      </c>
      <c r="BY3" s="111">
        <v>4</v>
      </c>
      <c r="BZ3" s="111">
        <v>5</v>
      </c>
      <c r="CA3" s="111">
        <v>6</v>
      </c>
      <c r="CB3" s="111">
        <v>7</v>
      </c>
      <c r="CC3" s="111">
        <v>8</v>
      </c>
      <c r="CD3" s="111">
        <v>9</v>
      </c>
      <c r="CE3" s="111">
        <v>10</v>
      </c>
      <c r="CF3" s="111">
        <v>11</v>
      </c>
      <c r="CG3" s="111">
        <v>12</v>
      </c>
      <c r="CH3" s="111">
        <v>13</v>
      </c>
      <c r="CI3" s="111">
        <v>14</v>
      </c>
      <c r="CJ3" s="111">
        <v>15</v>
      </c>
      <c r="CK3" s="111">
        <v>16</v>
      </c>
      <c r="CL3" s="111">
        <v>17</v>
      </c>
      <c r="CM3" s="111">
        <v>18</v>
      </c>
      <c r="CN3" s="111">
        <v>19</v>
      </c>
      <c r="CO3" s="111">
        <v>20</v>
      </c>
      <c r="CP3" s="111">
        <v>21</v>
      </c>
      <c r="CQ3" s="111">
        <v>22</v>
      </c>
      <c r="CR3" s="111">
        <v>23</v>
      </c>
      <c r="CS3" s="111">
        <v>24</v>
      </c>
    </row>
    <row r="4" spans="1:98" ht="51.75" customHeight="1">
      <c r="A4" s="112" t="s">
        <v>896</v>
      </c>
      <c r="B4" s="113">
        <v>18073.86572473699</v>
      </c>
      <c r="C4" s="113">
        <v>15494.33846710895</v>
      </c>
      <c r="D4" s="113">
        <v>13039</v>
      </c>
      <c r="E4" s="113">
        <v>9624.7</v>
      </c>
      <c r="F4" s="113">
        <v>6652.6</v>
      </c>
      <c r="G4" s="113">
        <v>14671</v>
      </c>
      <c r="H4" s="113">
        <v>14303.256014598981</v>
      </c>
      <c r="I4" s="113">
        <v>15327</v>
      </c>
      <c r="J4" s="113">
        <v>10935</v>
      </c>
      <c r="K4" s="113">
        <v>12059.721665297971</v>
      </c>
      <c r="L4" s="113">
        <v>13305.168552565012</v>
      </c>
      <c r="M4" s="113">
        <v>18345</v>
      </c>
      <c r="N4" s="115">
        <v>22871.903082548986</v>
      </c>
      <c r="O4" s="115">
        <v>17006.06622065096</v>
      </c>
      <c r="P4" s="115">
        <v>14493.212774075908</v>
      </c>
      <c r="Q4" s="116">
        <v>13983.147927808925</v>
      </c>
      <c r="R4" s="117">
        <v>11711</v>
      </c>
      <c r="S4" s="117">
        <v>15866</v>
      </c>
      <c r="T4" s="117">
        <v>16412</v>
      </c>
      <c r="U4" s="117">
        <v>16994</v>
      </c>
      <c r="V4" s="117">
        <v>14303</v>
      </c>
      <c r="W4" s="118">
        <v>16327.56461208707</v>
      </c>
      <c r="X4" s="118">
        <v>18046.286051668063</v>
      </c>
      <c r="Y4" s="118">
        <v>23669.769896922924</v>
      </c>
      <c r="Z4" s="119">
        <v>20045</v>
      </c>
      <c r="AA4" s="119">
        <v>19144</v>
      </c>
      <c r="AB4" s="119">
        <v>20529</v>
      </c>
      <c r="AC4" s="118">
        <v>20982</v>
      </c>
      <c r="AD4" s="118">
        <v>15117</v>
      </c>
      <c r="AE4" s="117">
        <v>13603</v>
      </c>
      <c r="AF4" s="117">
        <v>14825</v>
      </c>
      <c r="AG4" s="118">
        <v>15455</v>
      </c>
      <c r="AH4" s="118">
        <v>11831</v>
      </c>
      <c r="AI4" s="118">
        <v>13592</v>
      </c>
      <c r="AJ4" s="118">
        <v>13121</v>
      </c>
      <c r="AK4" s="118">
        <v>14964</v>
      </c>
      <c r="AL4" s="119">
        <v>18577</v>
      </c>
      <c r="AM4" s="119">
        <v>15359</v>
      </c>
      <c r="AN4" s="119">
        <v>14263</v>
      </c>
      <c r="AO4" s="118">
        <v>12218</v>
      </c>
      <c r="AP4" s="118">
        <v>10578</v>
      </c>
      <c r="AQ4" s="118">
        <v>10446</v>
      </c>
      <c r="AR4" s="117">
        <v>12629</v>
      </c>
      <c r="AS4" s="118">
        <v>13830</v>
      </c>
      <c r="AT4" s="118">
        <v>8992</v>
      </c>
      <c r="AU4" s="118">
        <v>12807</v>
      </c>
      <c r="AV4" s="118">
        <v>14283</v>
      </c>
      <c r="AW4" s="118">
        <v>18743</v>
      </c>
      <c r="AX4" s="119">
        <v>16293</v>
      </c>
      <c r="AY4" s="119">
        <v>16164</v>
      </c>
      <c r="AZ4" s="119">
        <v>14222</v>
      </c>
      <c r="BA4" s="118">
        <v>11636</v>
      </c>
      <c r="BB4" s="118">
        <v>11820</v>
      </c>
      <c r="BC4" s="118">
        <v>9945</v>
      </c>
      <c r="BD4" s="117">
        <v>11191</v>
      </c>
      <c r="BE4" s="118">
        <v>12307</v>
      </c>
      <c r="BF4" s="118">
        <v>9240</v>
      </c>
      <c r="BG4" s="118">
        <v>10857</v>
      </c>
      <c r="BH4" s="118">
        <v>15272</v>
      </c>
      <c r="BI4" s="118">
        <v>16682</v>
      </c>
      <c r="BJ4" s="119">
        <v>15077</v>
      </c>
      <c r="BK4" s="119">
        <v>12861</v>
      </c>
      <c r="BL4" s="119">
        <v>12525</v>
      </c>
      <c r="BM4" s="118">
        <v>11289</v>
      </c>
      <c r="BN4" s="118">
        <v>10268</v>
      </c>
      <c r="BO4" s="118">
        <v>10676</v>
      </c>
      <c r="BP4" s="117">
        <v>11794</v>
      </c>
      <c r="BQ4" s="118">
        <v>10326</v>
      </c>
      <c r="BR4" s="118">
        <v>7305</v>
      </c>
      <c r="BS4" s="118">
        <v>9829</v>
      </c>
      <c r="BT4" s="118">
        <v>10842</v>
      </c>
      <c r="BU4" s="118">
        <v>16850</v>
      </c>
      <c r="BV4" s="119">
        <v>12038</v>
      </c>
      <c r="BW4" s="119">
        <v>12044</v>
      </c>
      <c r="BX4" s="119">
        <v>12068</v>
      </c>
      <c r="BY4" s="118">
        <v>11287</v>
      </c>
      <c r="BZ4" s="118">
        <v>9260</v>
      </c>
      <c r="CA4" s="118">
        <v>8326</v>
      </c>
      <c r="CB4" s="117">
        <v>9942</v>
      </c>
      <c r="CC4" s="118">
        <v>11041</v>
      </c>
      <c r="CD4" s="118">
        <v>7756.9992929500295</v>
      </c>
      <c r="CE4" s="118">
        <v>8587.089847319992</v>
      </c>
      <c r="CF4" s="118">
        <v>10855.249003690027</v>
      </c>
      <c r="CG4" s="118">
        <v>12666.216954999953</v>
      </c>
      <c r="CH4" s="778">
        <v>12757.827425069758</v>
      </c>
      <c r="CI4" s="778">
        <v>10231.534643690102</v>
      </c>
      <c r="CJ4" s="778">
        <v>9637.876603920013</v>
      </c>
      <c r="CK4" s="778">
        <v>9851.652539170114</v>
      </c>
      <c r="CL4" s="778"/>
      <c r="CM4" s="778"/>
      <c r="CN4" s="778"/>
      <c r="CO4" s="778"/>
      <c r="CP4" s="778"/>
      <c r="CQ4" s="778"/>
      <c r="CR4" s="778"/>
      <c r="CS4" s="778"/>
      <c r="CT4" s="186">
        <f aca="true" t="shared" si="0" ref="CT4:CT9">SUM(CH4:CS4)</f>
        <v>42478.89121184999</v>
      </c>
    </row>
    <row r="5" spans="1:98" ht="59.25" customHeight="1">
      <c r="A5" s="120" t="s">
        <v>897</v>
      </c>
      <c r="B5" s="113">
        <v>93441.08091342304</v>
      </c>
      <c r="C5" s="113">
        <v>87873.82711989162</v>
      </c>
      <c r="D5" s="113">
        <v>77702</v>
      </c>
      <c r="E5" s="113">
        <v>72144</v>
      </c>
      <c r="F5" s="113">
        <v>66899</v>
      </c>
      <c r="G5" s="113">
        <v>59766</v>
      </c>
      <c r="H5" s="113">
        <v>67304.15516362006</v>
      </c>
      <c r="I5" s="113">
        <v>66839</v>
      </c>
      <c r="J5" s="113">
        <v>60433</v>
      </c>
      <c r="K5" s="115">
        <v>61615.53890782733</v>
      </c>
      <c r="L5" s="113">
        <v>70034.76348342487</v>
      </c>
      <c r="M5" s="113">
        <v>95564</v>
      </c>
      <c r="N5" s="114">
        <v>90192.73598919845</v>
      </c>
      <c r="O5" s="114">
        <v>84133.58015568797</v>
      </c>
      <c r="P5" s="114">
        <v>87890.67132039965</v>
      </c>
      <c r="Q5" s="114">
        <v>68948.10786250804</v>
      </c>
      <c r="R5" s="121">
        <v>64737</v>
      </c>
      <c r="S5" s="121">
        <v>61865</v>
      </c>
      <c r="T5" s="121">
        <v>66686</v>
      </c>
      <c r="U5" s="121">
        <v>69006</v>
      </c>
      <c r="V5" s="121">
        <v>60636</v>
      </c>
      <c r="W5" s="122">
        <v>64620.84875999017</v>
      </c>
      <c r="X5" s="122">
        <v>71604.57108434547</v>
      </c>
      <c r="Y5" s="122">
        <v>94039.45703219135</v>
      </c>
      <c r="Z5" s="122">
        <v>91442</v>
      </c>
      <c r="AA5" s="122">
        <v>76871</v>
      </c>
      <c r="AB5" s="122">
        <v>77639</v>
      </c>
      <c r="AC5" s="122">
        <v>67013</v>
      </c>
      <c r="AD5" s="122">
        <v>67117</v>
      </c>
      <c r="AE5" s="121">
        <v>62562</v>
      </c>
      <c r="AF5" s="121">
        <v>65819</v>
      </c>
      <c r="AG5" s="122">
        <v>69072</v>
      </c>
      <c r="AH5" s="122">
        <v>63018</v>
      </c>
      <c r="AI5" s="122">
        <v>68074</v>
      </c>
      <c r="AJ5" s="122">
        <v>91791</v>
      </c>
      <c r="AK5" s="122">
        <v>107998</v>
      </c>
      <c r="AL5" s="122">
        <v>125766</v>
      </c>
      <c r="AM5" s="122">
        <v>109193</v>
      </c>
      <c r="AN5" s="122">
        <v>110877</v>
      </c>
      <c r="AO5" s="122">
        <v>95987</v>
      </c>
      <c r="AP5" s="122">
        <v>88815</v>
      </c>
      <c r="AQ5" s="122">
        <v>87544</v>
      </c>
      <c r="AR5" s="121">
        <v>100179</v>
      </c>
      <c r="AS5" s="122">
        <v>97516</v>
      </c>
      <c r="AT5" s="122">
        <v>87584</v>
      </c>
      <c r="AU5" s="122">
        <v>87547</v>
      </c>
      <c r="AV5" s="122">
        <v>94973</v>
      </c>
      <c r="AW5" s="122">
        <v>117812</v>
      </c>
      <c r="AX5" s="122">
        <v>125071</v>
      </c>
      <c r="AY5" s="122">
        <v>101612</v>
      </c>
      <c r="AZ5" s="122">
        <v>106426</v>
      </c>
      <c r="BA5" s="122">
        <v>87210</v>
      </c>
      <c r="BB5" s="122">
        <v>88640</v>
      </c>
      <c r="BC5" s="122">
        <v>87523</v>
      </c>
      <c r="BD5" s="121">
        <v>96096</v>
      </c>
      <c r="BE5" s="122">
        <v>95846</v>
      </c>
      <c r="BF5" s="122">
        <v>85682</v>
      </c>
      <c r="BG5" s="122">
        <v>90184</v>
      </c>
      <c r="BH5" s="122">
        <v>98349</v>
      </c>
      <c r="BI5" s="122">
        <v>128233</v>
      </c>
      <c r="BJ5" s="122">
        <v>122373</v>
      </c>
      <c r="BK5" s="122">
        <v>95095</v>
      </c>
      <c r="BL5" s="122">
        <v>92156</v>
      </c>
      <c r="BM5" s="122">
        <v>83507</v>
      </c>
      <c r="BN5" s="122">
        <v>80943</v>
      </c>
      <c r="BO5" s="122">
        <v>82518</v>
      </c>
      <c r="BP5" s="121">
        <v>89929</v>
      </c>
      <c r="BQ5" s="122">
        <v>93735</v>
      </c>
      <c r="BR5" s="122">
        <v>79080</v>
      </c>
      <c r="BS5" s="122">
        <v>82836</v>
      </c>
      <c r="BT5" s="122">
        <v>94039</v>
      </c>
      <c r="BU5" s="122">
        <v>111685</v>
      </c>
      <c r="BV5" s="122">
        <v>111242</v>
      </c>
      <c r="BW5" s="122">
        <v>98092</v>
      </c>
      <c r="BX5" s="122">
        <v>97806</v>
      </c>
      <c r="BY5" s="122">
        <v>68436</v>
      </c>
      <c r="BZ5" s="122">
        <v>69296</v>
      </c>
      <c r="CA5" s="122">
        <v>67557</v>
      </c>
      <c r="CB5" s="121">
        <v>71478</v>
      </c>
      <c r="CC5" s="122">
        <v>73815</v>
      </c>
      <c r="CD5" s="122">
        <v>60429.12104515592</v>
      </c>
      <c r="CE5" s="122">
        <v>58878.54680297582</v>
      </c>
      <c r="CF5" s="122">
        <v>63325.19353945705</v>
      </c>
      <c r="CG5" s="122">
        <v>104232.29578367631</v>
      </c>
      <c r="CH5" s="778">
        <v>130054.03179830957</v>
      </c>
      <c r="CI5" s="778">
        <v>78533.26960999762</v>
      </c>
      <c r="CJ5" s="778">
        <v>82659.05960747384</v>
      </c>
      <c r="CK5" s="778">
        <v>58954.49086977626</v>
      </c>
      <c r="CL5" s="778"/>
      <c r="CM5" s="778"/>
      <c r="CN5" s="778"/>
      <c r="CO5" s="778"/>
      <c r="CP5" s="778"/>
      <c r="CQ5" s="778"/>
      <c r="CR5" s="778"/>
      <c r="CS5" s="778"/>
      <c r="CT5" s="186">
        <f t="shared" si="0"/>
        <v>350200.8518855573</v>
      </c>
    </row>
    <row r="6" spans="1:98" ht="53.25" customHeight="1">
      <c r="A6" s="123" t="s">
        <v>898</v>
      </c>
      <c r="B6" s="124">
        <f>B4+B5</f>
        <v>111514.94663816002</v>
      </c>
      <c r="C6" s="124">
        <f aca="true" t="shared" si="1" ref="C6:S6">C4+C5</f>
        <v>103368.16558700056</v>
      </c>
      <c r="D6" s="124">
        <f t="shared" si="1"/>
        <v>90741</v>
      </c>
      <c r="E6" s="124">
        <f t="shared" si="1"/>
        <v>81768.7</v>
      </c>
      <c r="F6" s="124">
        <f t="shared" si="1"/>
        <v>73551.6</v>
      </c>
      <c r="G6" s="124">
        <f t="shared" si="1"/>
        <v>74437</v>
      </c>
      <c r="H6" s="124">
        <f t="shared" si="1"/>
        <v>81607.41117821904</v>
      </c>
      <c r="I6" s="124">
        <f t="shared" si="1"/>
        <v>82166</v>
      </c>
      <c r="J6" s="124">
        <f t="shared" si="1"/>
        <v>71368</v>
      </c>
      <c r="K6" s="124">
        <f t="shared" si="1"/>
        <v>73675.2605731253</v>
      </c>
      <c r="L6" s="124">
        <f t="shared" si="1"/>
        <v>83339.93203598988</v>
      </c>
      <c r="M6" s="124">
        <f t="shared" si="1"/>
        <v>113909</v>
      </c>
      <c r="N6" s="124">
        <f t="shared" si="1"/>
        <v>113064.63907174744</v>
      </c>
      <c r="O6" s="124">
        <f t="shared" si="1"/>
        <v>101139.64637633893</v>
      </c>
      <c r="P6" s="124">
        <f t="shared" si="1"/>
        <v>102383.88409447555</v>
      </c>
      <c r="Q6" s="124">
        <f t="shared" si="1"/>
        <v>82931.25579031697</v>
      </c>
      <c r="R6" s="125">
        <f t="shared" si="1"/>
        <v>76448</v>
      </c>
      <c r="S6" s="125">
        <f t="shared" si="1"/>
        <v>77731</v>
      </c>
      <c r="T6" s="125">
        <v>83098</v>
      </c>
      <c r="U6" s="125">
        <v>86000</v>
      </c>
      <c r="V6" s="125">
        <v>74939</v>
      </c>
      <c r="W6" s="126">
        <f aca="true" t="shared" si="2" ref="W6:AB6">W4+W5</f>
        <v>80948.41337207724</v>
      </c>
      <c r="X6" s="126">
        <f t="shared" si="2"/>
        <v>89650.85713601354</v>
      </c>
      <c r="Y6" s="126">
        <f>Y4+Y5</f>
        <v>117709.22692911427</v>
      </c>
      <c r="Z6" s="126">
        <f t="shared" si="2"/>
        <v>111487</v>
      </c>
      <c r="AA6" s="126">
        <f t="shared" si="2"/>
        <v>96015</v>
      </c>
      <c r="AB6" s="126">
        <f t="shared" si="2"/>
        <v>98168</v>
      </c>
      <c r="AC6" s="126">
        <v>87995</v>
      </c>
      <c r="AD6" s="126">
        <v>82234</v>
      </c>
      <c r="AE6" s="125">
        <f aca="true" t="shared" si="3" ref="AE6:BU6">AE4+AE5</f>
        <v>76165</v>
      </c>
      <c r="AF6" s="125">
        <f t="shared" si="3"/>
        <v>80644</v>
      </c>
      <c r="AG6" s="125">
        <f t="shared" si="3"/>
        <v>84527</v>
      </c>
      <c r="AH6" s="125">
        <f t="shared" si="3"/>
        <v>74849</v>
      </c>
      <c r="AI6" s="125">
        <f t="shared" si="3"/>
        <v>81666</v>
      </c>
      <c r="AJ6" s="126">
        <f t="shared" si="3"/>
        <v>104912</v>
      </c>
      <c r="AK6" s="126">
        <f t="shared" si="3"/>
        <v>122962</v>
      </c>
      <c r="AL6" s="126">
        <f t="shared" si="3"/>
        <v>144343</v>
      </c>
      <c r="AM6" s="126">
        <f t="shared" si="3"/>
        <v>124552</v>
      </c>
      <c r="AN6" s="126">
        <f t="shared" si="3"/>
        <v>125140</v>
      </c>
      <c r="AO6" s="126">
        <f t="shared" si="3"/>
        <v>108205</v>
      </c>
      <c r="AP6" s="126">
        <f t="shared" si="3"/>
        <v>99393</v>
      </c>
      <c r="AQ6" s="126">
        <f t="shared" si="3"/>
        <v>97990</v>
      </c>
      <c r="AR6" s="126">
        <f t="shared" si="3"/>
        <v>112808</v>
      </c>
      <c r="AS6" s="126">
        <f t="shared" si="3"/>
        <v>111346</v>
      </c>
      <c r="AT6" s="126">
        <f t="shared" si="3"/>
        <v>96576</v>
      </c>
      <c r="AU6" s="126">
        <f t="shared" si="3"/>
        <v>100354</v>
      </c>
      <c r="AV6" s="126">
        <f t="shared" si="3"/>
        <v>109256</v>
      </c>
      <c r="AW6" s="126">
        <f t="shared" si="3"/>
        <v>136555</v>
      </c>
      <c r="AX6" s="126">
        <f t="shared" si="3"/>
        <v>141364</v>
      </c>
      <c r="AY6" s="126">
        <f t="shared" si="3"/>
        <v>117776</v>
      </c>
      <c r="AZ6" s="126">
        <f t="shared" si="3"/>
        <v>120648</v>
      </c>
      <c r="BA6" s="126">
        <f t="shared" si="3"/>
        <v>98846</v>
      </c>
      <c r="BB6" s="126">
        <f t="shared" si="3"/>
        <v>100460</v>
      </c>
      <c r="BC6" s="126">
        <f t="shared" si="3"/>
        <v>97468</v>
      </c>
      <c r="BD6" s="126">
        <f t="shared" si="3"/>
        <v>107287</v>
      </c>
      <c r="BE6" s="126">
        <f t="shared" si="3"/>
        <v>108153</v>
      </c>
      <c r="BF6" s="126">
        <f t="shared" si="3"/>
        <v>94922</v>
      </c>
      <c r="BG6" s="126">
        <f t="shared" si="3"/>
        <v>101041</v>
      </c>
      <c r="BH6" s="126">
        <f t="shared" si="3"/>
        <v>113621</v>
      </c>
      <c r="BI6" s="126">
        <f t="shared" si="3"/>
        <v>144915</v>
      </c>
      <c r="BJ6" s="126">
        <f t="shared" si="3"/>
        <v>137450</v>
      </c>
      <c r="BK6" s="126">
        <f t="shared" si="3"/>
        <v>107956</v>
      </c>
      <c r="BL6" s="126">
        <f t="shared" si="3"/>
        <v>104681</v>
      </c>
      <c r="BM6" s="126">
        <f t="shared" si="3"/>
        <v>94796</v>
      </c>
      <c r="BN6" s="126">
        <f t="shared" si="3"/>
        <v>91211</v>
      </c>
      <c r="BO6" s="126">
        <f t="shared" si="3"/>
        <v>93194</v>
      </c>
      <c r="BP6" s="126">
        <f t="shared" si="3"/>
        <v>101723</v>
      </c>
      <c r="BQ6" s="126">
        <f t="shared" si="3"/>
        <v>104061</v>
      </c>
      <c r="BR6" s="126">
        <f t="shared" si="3"/>
        <v>86385</v>
      </c>
      <c r="BS6" s="126">
        <f t="shared" si="3"/>
        <v>92665</v>
      </c>
      <c r="BT6" s="126">
        <f t="shared" si="3"/>
        <v>104881</v>
      </c>
      <c r="BU6" s="126">
        <f t="shared" si="3"/>
        <v>128535</v>
      </c>
      <c r="BV6" s="126">
        <f aca="true" t="shared" si="4" ref="BV6:CK6">BV4+BV5</f>
        <v>123280</v>
      </c>
      <c r="BW6" s="126">
        <f t="shared" si="4"/>
        <v>110136</v>
      </c>
      <c r="BX6" s="126">
        <f t="shared" si="4"/>
        <v>109874</v>
      </c>
      <c r="BY6" s="126">
        <f t="shared" si="4"/>
        <v>79723</v>
      </c>
      <c r="BZ6" s="126">
        <f t="shared" si="4"/>
        <v>78556</v>
      </c>
      <c r="CA6" s="126">
        <f t="shared" si="4"/>
        <v>75883</v>
      </c>
      <c r="CB6" s="126">
        <f t="shared" si="4"/>
        <v>81420</v>
      </c>
      <c r="CC6" s="126">
        <f t="shared" si="4"/>
        <v>84856</v>
      </c>
      <c r="CD6" s="126">
        <f t="shared" si="4"/>
        <v>68186.12033810595</v>
      </c>
      <c r="CE6" s="126">
        <f t="shared" si="4"/>
        <v>67465.63665029581</v>
      </c>
      <c r="CF6" s="126">
        <f t="shared" si="4"/>
        <v>74180.44254314707</v>
      </c>
      <c r="CG6" s="126">
        <f t="shared" si="4"/>
        <v>116898.51273867626</v>
      </c>
      <c r="CH6" s="779">
        <f t="shared" si="4"/>
        <v>142811.85922337935</v>
      </c>
      <c r="CI6" s="779">
        <f t="shared" si="4"/>
        <v>88764.80425368772</v>
      </c>
      <c r="CJ6" s="779">
        <f t="shared" si="4"/>
        <v>92296.93621139386</v>
      </c>
      <c r="CK6" s="779">
        <f t="shared" si="4"/>
        <v>68806.14340894637</v>
      </c>
      <c r="CL6" s="779"/>
      <c r="CM6" s="779"/>
      <c r="CN6" s="779"/>
      <c r="CO6" s="779"/>
      <c r="CP6" s="779"/>
      <c r="CQ6" s="779"/>
      <c r="CR6" s="779"/>
      <c r="CS6" s="779"/>
      <c r="CT6" s="186">
        <f t="shared" si="0"/>
        <v>392679.7430974073</v>
      </c>
    </row>
    <row r="7" spans="1:98" ht="64.5" customHeight="1">
      <c r="A7" s="120" t="s">
        <v>899</v>
      </c>
      <c r="B7" s="113">
        <v>150538.1555344885</v>
      </c>
      <c r="C7" s="113">
        <v>298929.7740936682</v>
      </c>
      <c r="D7" s="113">
        <v>238955</v>
      </c>
      <c r="E7" s="113">
        <v>162539.6</v>
      </c>
      <c r="F7" s="113">
        <v>114548.5</v>
      </c>
      <c r="G7" s="113">
        <v>120316</v>
      </c>
      <c r="H7" s="113">
        <v>162710.3293162182</v>
      </c>
      <c r="I7" s="113">
        <v>163857</v>
      </c>
      <c r="J7" s="113">
        <v>126268</v>
      </c>
      <c r="K7" s="113">
        <v>98541.51020612563</v>
      </c>
      <c r="L7" s="113">
        <v>146332.13084949923</v>
      </c>
      <c r="M7" s="113">
        <v>255691</v>
      </c>
      <c r="N7" s="114">
        <v>245824.78001080157</v>
      </c>
      <c r="O7" s="114">
        <v>223001.51944431197</v>
      </c>
      <c r="P7" s="114">
        <v>222867.5001876004</v>
      </c>
      <c r="Q7" s="114">
        <v>133430.424051242</v>
      </c>
      <c r="R7" s="121">
        <v>122333</v>
      </c>
      <c r="S7" s="121">
        <v>128510</v>
      </c>
      <c r="T7" s="121">
        <v>153798</v>
      </c>
      <c r="U7" s="121">
        <v>131853</v>
      </c>
      <c r="V7" s="121">
        <v>98037</v>
      </c>
      <c r="W7" s="122">
        <v>163944.8536010838</v>
      </c>
      <c r="X7" s="122">
        <v>193906.52488767053</v>
      </c>
      <c r="Y7" s="122">
        <v>293067.93508511566</v>
      </c>
      <c r="Z7" s="122">
        <v>233256</v>
      </c>
      <c r="AA7" s="122">
        <v>170191</v>
      </c>
      <c r="AB7" s="122">
        <v>178112</v>
      </c>
      <c r="AC7" s="122">
        <v>118651</v>
      </c>
      <c r="AD7" s="122">
        <v>117129</v>
      </c>
      <c r="AE7" s="121">
        <v>94707</v>
      </c>
      <c r="AF7" s="121">
        <v>113486</v>
      </c>
      <c r="AG7" s="122">
        <v>117658</v>
      </c>
      <c r="AH7" s="122">
        <v>81085</v>
      </c>
      <c r="AI7" s="122">
        <v>103813</v>
      </c>
      <c r="AJ7" s="122">
        <v>74755</v>
      </c>
      <c r="AK7" s="122">
        <v>117469</v>
      </c>
      <c r="AL7" s="122">
        <v>107278</v>
      </c>
      <c r="AM7" s="122">
        <v>63833</v>
      </c>
      <c r="AN7" s="122">
        <v>70440</v>
      </c>
      <c r="AO7" s="122">
        <v>48858</v>
      </c>
      <c r="AP7" s="122">
        <v>48192</v>
      </c>
      <c r="AQ7" s="122">
        <v>35193</v>
      </c>
      <c r="AR7" s="121">
        <v>51355</v>
      </c>
      <c r="AS7" s="122">
        <v>43671</v>
      </c>
      <c r="AT7" s="122">
        <v>19572</v>
      </c>
      <c r="AU7" s="122">
        <v>42352</v>
      </c>
      <c r="AV7" s="122">
        <v>50771</v>
      </c>
      <c r="AW7" s="122">
        <v>87385</v>
      </c>
      <c r="AX7" s="122">
        <v>91710</v>
      </c>
      <c r="AY7" s="122">
        <v>44565</v>
      </c>
      <c r="AZ7" s="122">
        <v>50978</v>
      </c>
      <c r="BA7" s="122">
        <v>23653</v>
      </c>
      <c r="BB7" s="122">
        <v>28291</v>
      </c>
      <c r="BC7" s="122">
        <v>15320</v>
      </c>
      <c r="BD7" s="121">
        <v>25137</v>
      </c>
      <c r="BE7" s="122">
        <v>21142</v>
      </c>
      <c r="BF7" s="122">
        <v>4878</v>
      </c>
      <c r="BG7" s="122">
        <v>29173</v>
      </c>
      <c r="BH7" s="122">
        <v>44592</v>
      </c>
      <c r="BI7" s="122">
        <v>68513</v>
      </c>
      <c r="BJ7" s="122">
        <v>102343</v>
      </c>
      <c r="BK7" s="122">
        <v>47392</v>
      </c>
      <c r="BL7" s="122">
        <v>51553</v>
      </c>
      <c r="BM7" s="122">
        <v>32612</v>
      </c>
      <c r="BN7" s="122">
        <v>31738</v>
      </c>
      <c r="BO7" s="122">
        <v>43366</v>
      </c>
      <c r="BP7" s="121">
        <v>29075</v>
      </c>
      <c r="BQ7" s="122">
        <v>22164</v>
      </c>
      <c r="BR7" s="122">
        <v>2653</v>
      </c>
      <c r="BS7" s="122">
        <v>21989</v>
      </c>
      <c r="BT7" s="122">
        <v>23765</v>
      </c>
      <c r="BU7" s="122">
        <v>58266</v>
      </c>
      <c r="BV7" s="122">
        <v>78912</v>
      </c>
      <c r="BW7" s="122">
        <v>37026</v>
      </c>
      <c r="BX7" s="122">
        <v>52770</v>
      </c>
      <c r="BY7" s="122">
        <v>29539</v>
      </c>
      <c r="BZ7" s="122">
        <v>29098</v>
      </c>
      <c r="CA7" s="122">
        <v>21463</v>
      </c>
      <c r="CB7" s="121">
        <v>27768</v>
      </c>
      <c r="CC7" s="122">
        <v>27135</v>
      </c>
      <c r="CD7" s="122">
        <v>21758.573035866022</v>
      </c>
      <c r="CE7" s="122">
        <v>34006.335419038194</v>
      </c>
      <c r="CF7" s="122">
        <v>43524.333548557945</v>
      </c>
      <c r="CG7" s="122">
        <v>64942.77142232373</v>
      </c>
      <c r="CH7" s="780">
        <v>71704.5022196906</v>
      </c>
      <c r="CI7" s="780">
        <v>46996.82545800229</v>
      </c>
      <c r="CJ7" s="780">
        <v>49550.14847452624</v>
      </c>
      <c r="CK7" s="780">
        <v>37455.08726922367</v>
      </c>
      <c r="CL7" s="780"/>
      <c r="CM7" s="780"/>
      <c r="CN7" s="780"/>
      <c r="CO7" s="780"/>
      <c r="CP7" s="780"/>
      <c r="CQ7" s="780"/>
      <c r="CR7" s="780"/>
      <c r="CS7" s="780"/>
      <c r="CT7" s="186">
        <f t="shared" si="0"/>
        <v>205706.5634214428</v>
      </c>
    </row>
    <row r="8" spans="1:98" ht="69.75" customHeight="1" thickBot="1">
      <c r="A8" s="120" t="s">
        <v>900</v>
      </c>
      <c r="B8" s="114">
        <f>B7+B6</f>
        <v>262053.10217264853</v>
      </c>
      <c r="C8" s="114">
        <f aca="true" t="shared" si="5" ref="C8:S8">C7+C6</f>
        <v>402297.93968066876</v>
      </c>
      <c r="D8" s="114">
        <f t="shared" si="5"/>
        <v>329696</v>
      </c>
      <c r="E8" s="114">
        <f t="shared" si="5"/>
        <v>244308.3</v>
      </c>
      <c r="F8" s="114">
        <f t="shared" si="5"/>
        <v>188100.1</v>
      </c>
      <c r="G8" s="114">
        <f t="shared" si="5"/>
        <v>194753</v>
      </c>
      <c r="H8" s="114">
        <f t="shared" si="5"/>
        <v>244317.74049443725</v>
      </c>
      <c r="I8" s="114">
        <f t="shared" si="5"/>
        <v>246023</v>
      </c>
      <c r="J8" s="114">
        <f t="shared" si="5"/>
        <v>197636</v>
      </c>
      <c r="K8" s="114">
        <f t="shared" si="5"/>
        <v>172216.77077925095</v>
      </c>
      <c r="L8" s="114">
        <f t="shared" si="5"/>
        <v>229672.0628854891</v>
      </c>
      <c r="M8" s="114">
        <f t="shared" si="5"/>
        <v>369600</v>
      </c>
      <c r="N8" s="114">
        <f t="shared" si="5"/>
        <v>358889.419082549</v>
      </c>
      <c r="O8" s="114">
        <f t="shared" si="5"/>
        <v>324141.1658206509</v>
      </c>
      <c r="P8" s="114">
        <f t="shared" si="5"/>
        <v>325251.384282076</v>
      </c>
      <c r="Q8" s="114">
        <f t="shared" si="5"/>
        <v>216361.67984155897</v>
      </c>
      <c r="R8" s="121">
        <f t="shared" si="5"/>
        <v>198781</v>
      </c>
      <c r="S8" s="121">
        <f t="shared" si="5"/>
        <v>206241</v>
      </c>
      <c r="T8" s="121">
        <v>236896</v>
      </c>
      <c r="U8" s="121">
        <v>217853</v>
      </c>
      <c r="V8" s="121">
        <v>172976</v>
      </c>
      <c r="W8" s="122">
        <f aca="true" t="shared" si="6" ref="W8:AB8">W7+W6</f>
        <v>244893.26697316102</v>
      </c>
      <c r="X8" s="122">
        <f t="shared" si="6"/>
        <v>283557.3820236841</v>
      </c>
      <c r="Y8" s="122">
        <f t="shared" si="6"/>
        <v>410777.1620142299</v>
      </c>
      <c r="Z8" s="122">
        <f t="shared" si="6"/>
        <v>344743</v>
      </c>
      <c r="AA8" s="122">
        <f t="shared" si="6"/>
        <v>266206</v>
      </c>
      <c r="AB8" s="122">
        <f t="shared" si="6"/>
        <v>276280</v>
      </c>
      <c r="AC8" s="122">
        <v>206646</v>
      </c>
      <c r="AD8" s="122">
        <v>199363</v>
      </c>
      <c r="AE8" s="121">
        <f>AE6+AE7</f>
        <v>170872</v>
      </c>
      <c r="AF8" s="121">
        <f>AF6+AF7</f>
        <v>194130</v>
      </c>
      <c r="AG8" s="121">
        <f>AG6+AG7</f>
        <v>202185</v>
      </c>
      <c r="AH8" s="121">
        <f>AH6+AH7</f>
        <v>155934</v>
      </c>
      <c r="AI8" s="121">
        <f>AI6+AI7</f>
        <v>185479</v>
      </c>
      <c r="AJ8" s="122">
        <f>AJ7+AJ6</f>
        <v>179667</v>
      </c>
      <c r="AK8" s="122">
        <f>AK7+AK6</f>
        <v>240431</v>
      </c>
      <c r="AL8" s="122">
        <f aca="true" t="shared" si="7" ref="AL8:CK8">AL7+AL6</f>
        <v>251621</v>
      </c>
      <c r="AM8" s="122">
        <f t="shared" si="7"/>
        <v>188385</v>
      </c>
      <c r="AN8" s="122">
        <f t="shared" si="7"/>
        <v>195580</v>
      </c>
      <c r="AO8" s="122">
        <f t="shared" si="7"/>
        <v>157063</v>
      </c>
      <c r="AP8" s="122">
        <f t="shared" si="7"/>
        <v>147585</v>
      </c>
      <c r="AQ8" s="122">
        <f t="shared" si="7"/>
        <v>133183</v>
      </c>
      <c r="AR8" s="122">
        <f t="shared" si="7"/>
        <v>164163</v>
      </c>
      <c r="AS8" s="122">
        <f t="shared" si="7"/>
        <v>155017</v>
      </c>
      <c r="AT8" s="122">
        <f t="shared" si="7"/>
        <v>116148</v>
      </c>
      <c r="AU8" s="122">
        <f t="shared" si="7"/>
        <v>142706</v>
      </c>
      <c r="AV8" s="122">
        <f t="shared" si="7"/>
        <v>160027</v>
      </c>
      <c r="AW8" s="122">
        <f t="shared" si="7"/>
        <v>223940</v>
      </c>
      <c r="AX8" s="122">
        <f t="shared" si="7"/>
        <v>233074</v>
      </c>
      <c r="AY8" s="122">
        <f t="shared" si="7"/>
        <v>162341</v>
      </c>
      <c r="AZ8" s="122">
        <f t="shared" si="7"/>
        <v>171626</v>
      </c>
      <c r="BA8" s="122">
        <f t="shared" si="7"/>
        <v>122499</v>
      </c>
      <c r="BB8" s="122">
        <f t="shared" si="7"/>
        <v>128751</v>
      </c>
      <c r="BC8" s="122">
        <f t="shared" si="7"/>
        <v>112788</v>
      </c>
      <c r="BD8" s="122">
        <f t="shared" si="7"/>
        <v>132424</v>
      </c>
      <c r="BE8" s="122">
        <f t="shared" si="7"/>
        <v>129295</v>
      </c>
      <c r="BF8" s="122">
        <f t="shared" si="7"/>
        <v>99800</v>
      </c>
      <c r="BG8" s="122">
        <f t="shared" si="7"/>
        <v>130214</v>
      </c>
      <c r="BH8" s="122">
        <f t="shared" si="7"/>
        <v>158213</v>
      </c>
      <c r="BI8" s="122">
        <f t="shared" si="7"/>
        <v>213428</v>
      </c>
      <c r="BJ8" s="122">
        <f t="shared" si="7"/>
        <v>239793</v>
      </c>
      <c r="BK8" s="122">
        <f t="shared" si="7"/>
        <v>155348</v>
      </c>
      <c r="BL8" s="122">
        <f t="shared" si="7"/>
        <v>156234</v>
      </c>
      <c r="BM8" s="122">
        <f t="shared" si="7"/>
        <v>127408</v>
      </c>
      <c r="BN8" s="122">
        <f t="shared" si="7"/>
        <v>122949</v>
      </c>
      <c r="BO8" s="122">
        <f t="shared" si="7"/>
        <v>136560</v>
      </c>
      <c r="BP8" s="122">
        <f t="shared" si="7"/>
        <v>130798</v>
      </c>
      <c r="BQ8" s="122">
        <f t="shared" si="7"/>
        <v>126225</v>
      </c>
      <c r="BR8" s="122">
        <f t="shared" si="7"/>
        <v>89038</v>
      </c>
      <c r="BS8" s="122">
        <f t="shared" si="7"/>
        <v>114654</v>
      </c>
      <c r="BT8" s="122">
        <f t="shared" si="7"/>
        <v>128646</v>
      </c>
      <c r="BU8" s="122">
        <f t="shared" si="7"/>
        <v>186801</v>
      </c>
      <c r="BV8" s="122">
        <f t="shared" si="7"/>
        <v>202192</v>
      </c>
      <c r="BW8" s="122">
        <f t="shared" si="7"/>
        <v>147162</v>
      </c>
      <c r="BX8" s="122">
        <f t="shared" si="7"/>
        <v>162644</v>
      </c>
      <c r="BY8" s="122">
        <f t="shared" si="7"/>
        <v>109262</v>
      </c>
      <c r="BZ8" s="122">
        <f t="shared" si="7"/>
        <v>107654</v>
      </c>
      <c r="CA8" s="122">
        <f t="shared" si="7"/>
        <v>97346</v>
      </c>
      <c r="CB8" s="122">
        <f t="shared" si="7"/>
        <v>109188</v>
      </c>
      <c r="CC8" s="122">
        <f t="shared" si="7"/>
        <v>111991</v>
      </c>
      <c r="CD8" s="122">
        <f t="shared" si="7"/>
        <v>89944.69337397197</v>
      </c>
      <c r="CE8" s="122">
        <f t="shared" si="7"/>
        <v>101471.972069334</v>
      </c>
      <c r="CF8" s="122">
        <f t="shared" si="7"/>
        <v>117704.77609170502</v>
      </c>
      <c r="CG8" s="122">
        <f t="shared" si="7"/>
        <v>181841.284161</v>
      </c>
      <c r="CH8" s="781">
        <f t="shared" si="7"/>
        <v>214516.36144306994</v>
      </c>
      <c r="CI8" s="781">
        <f t="shared" si="7"/>
        <v>135761.62971169</v>
      </c>
      <c r="CJ8" s="781">
        <f t="shared" si="7"/>
        <v>141847.0846859201</v>
      </c>
      <c r="CK8" s="781">
        <f t="shared" si="7"/>
        <v>106261.23067817005</v>
      </c>
      <c r="CL8" s="781"/>
      <c r="CM8" s="781"/>
      <c r="CN8" s="781"/>
      <c r="CO8" s="781"/>
      <c r="CP8" s="781"/>
      <c r="CQ8" s="781"/>
      <c r="CR8" s="781"/>
      <c r="CS8" s="781"/>
      <c r="CT8" s="186">
        <f t="shared" si="0"/>
        <v>598386.3065188501</v>
      </c>
    </row>
    <row r="9" spans="1:98" ht="58.5" customHeight="1">
      <c r="A9" s="123" t="s">
        <v>901</v>
      </c>
      <c r="B9" s="128">
        <v>733972.936504737</v>
      </c>
      <c r="C9" s="128">
        <v>680053.720967109</v>
      </c>
      <c r="D9" s="128">
        <v>596982</v>
      </c>
      <c r="E9" s="128">
        <v>537949.9</v>
      </c>
      <c r="F9" s="128">
        <v>483890.9</v>
      </c>
      <c r="G9" s="128">
        <v>489723</v>
      </c>
      <c r="H9" s="128">
        <v>536890.863014599</v>
      </c>
      <c r="I9" s="128">
        <v>540566</v>
      </c>
      <c r="J9" s="128">
        <v>469527</v>
      </c>
      <c r="K9" s="128">
        <v>484705.661665298</v>
      </c>
      <c r="L9" s="128">
        <v>548289.026552565</v>
      </c>
      <c r="M9" s="128">
        <v>749398</v>
      </c>
      <c r="N9" s="129">
        <v>743846.309682549</v>
      </c>
      <c r="O9" s="129">
        <v>665392.4103706509</v>
      </c>
      <c r="P9" s="129">
        <v>673578.184832076</v>
      </c>
      <c r="Q9" s="128">
        <v>545600.367041559</v>
      </c>
      <c r="R9" s="130">
        <v>502945</v>
      </c>
      <c r="S9" s="131">
        <v>511390</v>
      </c>
      <c r="T9" s="130">
        <v>546696</v>
      </c>
      <c r="U9" s="130">
        <v>565789</v>
      </c>
      <c r="V9" s="130">
        <v>493056</v>
      </c>
      <c r="W9" s="127">
        <v>532555.3511320871</v>
      </c>
      <c r="X9" s="127">
        <v>589808.270631668</v>
      </c>
      <c r="Y9" s="127">
        <v>774402.8087441729</v>
      </c>
      <c r="Z9" s="129">
        <v>733468</v>
      </c>
      <c r="AA9" s="129">
        <v>631678</v>
      </c>
      <c r="AB9" s="129">
        <v>645837</v>
      </c>
      <c r="AC9" s="128">
        <v>578948</v>
      </c>
      <c r="AD9" s="127">
        <v>541016</v>
      </c>
      <c r="AE9" s="130">
        <v>501088</v>
      </c>
      <c r="AF9" s="130">
        <v>530554</v>
      </c>
      <c r="AG9" s="127">
        <v>556098</v>
      </c>
      <c r="AH9" s="127">
        <v>492427</v>
      </c>
      <c r="AI9" s="127">
        <v>537280</v>
      </c>
      <c r="AJ9" s="127">
        <v>546419</v>
      </c>
      <c r="AK9" s="127">
        <v>640431</v>
      </c>
      <c r="AL9" s="129">
        <v>686041</v>
      </c>
      <c r="AM9" s="129">
        <v>591978</v>
      </c>
      <c r="AN9" s="129">
        <v>594775</v>
      </c>
      <c r="AO9" s="128">
        <v>514282</v>
      </c>
      <c r="AP9" s="127">
        <v>472405</v>
      </c>
      <c r="AQ9" s="127">
        <v>465730</v>
      </c>
      <c r="AR9" s="130">
        <v>536160</v>
      </c>
      <c r="AS9" s="127">
        <v>529208</v>
      </c>
      <c r="AT9" s="127">
        <v>459012</v>
      </c>
      <c r="AU9" s="127">
        <v>476969</v>
      </c>
      <c r="AV9" s="127">
        <v>519281</v>
      </c>
      <c r="AW9" s="127">
        <v>649026</v>
      </c>
      <c r="AX9" s="129">
        <v>671884</v>
      </c>
      <c r="AY9" s="129">
        <v>559772</v>
      </c>
      <c r="AZ9" s="129">
        <v>573419</v>
      </c>
      <c r="BA9" s="128">
        <v>469803</v>
      </c>
      <c r="BB9" s="127">
        <v>477469</v>
      </c>
      <c r="BC9" s="127">
        <v>463248</v>
      </c>
      <c r="BD9" s="131">
        <v>509916</v>
      </c>
      <c r="BE9" s="127">
        <v>514034</v>
      </c>
      <c r="BF9" s="127">
        <v>451153</v>
      </c>
      <c r="BG9" s="127">
        <v>480236</v>
      </c>
      <c r="BH9" s="127">
        <v>540024</v>
      </c>
      <c r="BI9" s="127">
        <v>688760</v>
      </c>
      <c r="BJ9" s="129">
        <v>715886</v>
      </c>
      <c r="BK9" s="129">
        <v>562270</v>
      </c>
      <c r="BL9" s="129">
        <v>545214</v>
      </c>
      <c r="BM9" s="128">
        <v>493731</v>
      </c>
      <c r="BN9" s="127">
        <v>475055</v>
      </c>
      <c r="BO9" s="127">
        <v>485386</v>
      </c>
      <c r="BP9" s="131">
        <v>529805</v>
      </c>
      <c r="BQ9" s="127">
        <v>541989</v>
      </c>
      <c r="BR9" s="127">
        <v>449924</v>
      </c>
      <c r="BS9" s="127">
        <v>482629</v>
      </c>
      <c r="BT9" s="127">
        <v>546256</v>
      </c>
      <c r="BU9" s="127">
        <v>668034</v>
      </c>
      <c r="BV9" s="129">
        <v>659778</v>
      </c>
      <c r="BW9" s="129">
        <v>590823</v>
      </c>
      <c r="BX9" s="129">
        <v>597595</v>
      </c>
      <c r="BY9" s="128">
        <v>468417</v>
      </c>
      <c r="BZ9" s="127">
        <v>467468</v>
      </c>
      <c r="CA9" s="127">
        <v>468885</v>
      </c>
      <c r="CB9" s="124">
        <v>508892</v>
      </c>
      <c r="CC9" s="127">
        <v>539134</v>
      </c>
      <c r="CD9" s="127">
        <v>465468.41102895</v>
      </c>
      <c r="CE9" s="127">
        <v>471406.74544532003</v>
      </c>
      <c r="CF9" s="127">
        <v>517882.03745769</v>
      </c>
      <c r="CG9" s="127">
        <v>681161.9958609999</v>
      </c>
      <c r="CH9" s="777">
        <v>735812.7324330698</v>
      </c>
      <c r="CI9" s="777">
        <v>586992.48008369</v>
      </c>
      <c r="CJ9" s="777">
        <v>559331.1568939202</v>
      </c>
      <c r="CK9" s="777">
        <v>500485.03576017026</v>
      </c>
      <c r="CL9" s="777"/>
      <c r="CM9" s="777"/>
      <c r="CN9" s="777"/>
      <c r="CO9" s="777"/>
      <c r="CP9" s="777"/>
      <c r="CQ9" s="777"/>
      <c r="CR9" s="777"/>
      <c r="CS9" s="777"/>
      <c r="CT9" s="186">
        <f t="shared" si="0"/>
        <v>2382621.4051708505</v>
      </c>
    </row>
    <row r="86" spans="55:62" ht="12.75">
      <c r="BC86" s="1367" t="s">
        <v>698</v>
      </c>
      <c r="BD86" s="1368"/>
      <c r="BE86" s="1368"/>
      <c r="BF86" s="1368"/>
      <c r="BG86" s="1368"/>
      <c r="BH86" s="1368"/>
      <c r="BI86" s="1368"/>
      <c r="BJ86" s="1368"/>
    </row>
  </sheetData>
  <sheetProtection/>
  <mergeCells count="10">
    <mergeCell ref="CH2:CS2"/>
    <mergeCell ref="BV2:CG2"/>
    <mergeCell ref="A1:BU1"/>
    <mergeCell ref="B2:M2"/>
    <mergeCell ref="N2:Y2"/>
    <mergeCell ref="BC86:BJ86"/>
    <mergeCell ref="BJ2:BU2"/>
    <mergeCell ref="Z2:AK2"/>
    <mergeCell ref="AL2:AW2"/>
    <mergeCell ref="AX2:BI2"/>
  </mergeCells>
  <printOptions/>
  <pageMargins left="0.25" right="0.25" top="0.75" bottom="0.75" header="0.3" footer="0.3"/>
  <pageSetup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2019-06-26T07:13:59Z</dcterms:modified>
  <cp:category/>
  <cp:version/>
  <cp:contentType/>
  <cp:contentStatus/>
</cp:coreProperties>
</file>