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BILANCI  2016" sheetId="1" r:id="rId1"/>
    <sheet name="OST 2016" sheetId="2" r:id="rId2"/>
    <sheet name="KESH Viti 2016" sheetId="3" r:id="rId3"/>
    <sheet name="OSHEE viti 2016" sheetId="4" r:id="rId4"/>
    <sheet name="Prodh 2016" sheetId="5" r:id="rId5"/>
    <sheet name="Niv.Fierz 2016" sheetId="6" r:id="rId6"/>
    <sheet name="Graf Humb2016" sheetId="7" r:id="rId7"/>
    <sheet name="Tab Gjend Debitore" sheetId="8" r:id="rId8"/>
    <sheet name="Debitor" sheetId="9" r:id="rId9"/>
    <sheet name="Efektiviteti 2016" sheetId="10" r:id="rId10"/>
    <sheet name="En.Tot.OSSH" sheetId="11" r:id="rId11"/>
    <sheet name="Publikimi 2016" sheetId="12" r:id="rId12"/>
    <sheet name="Aneks 3 Kl.TL" sheetId="13" r:id="rId13"/>
    <sheet name="Alokimi Kapaciteteve 2016" sheetId="14" r:id="rId14"/>
    <sheet name="Disbalancat 2016" sheetId="15" r:id="rId15"/>
    <sheet name="Pjesm Treg 2016" sheetId="16" r:id="rId16"/>
    <sheet name="Prog shkemb 2016" sheetId="17" r:id="rId17"/>
  </sheets>
  <externalReferences>
    <externalReference r:id="rId20"/>
    <externalReference r:id="rId21"/>
    <externalReference r:id="rId22"/>
  </externalReferences>
  <definedNames>
    <definedName name="_xlnm.Print_Area" localSheetId="8">'Debitor'!$A$1:$P$46</definedName>
    <definedName name="_xlnm.Print_Area" localSheetId="10">'En.Tot.OSSH'!$A$1:$N$34</definedName>
    <definedName name="_xlnm.Print_Area" localSheetId="6">'Graf Humb2016'!$A$1:$CS$54</definedName>
    <definedName name="_xlnm.Print_Area" localSheetId="4">'Prodh 2016'!#REF!</definedName>
    <definedName name="_xlnm.Print_Area" localSheetId="16">'Prog shkemb 2016'!#REF!</definedName>
  </definedNames>
  <calcPr fullCalcOnLoad="1"/>
</workbook>
</file>

<file path=xl/comments1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</t>
        </r>
      </text>
    </comment>
    <comment ref="A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A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A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F.ARRES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<sst xmlns="http://schemas.openxmlformats.org/spreadsheetml/2006/main" count="1628" uniqueCount="844">
  <si>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</si>
  <si>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</si>
  <si>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</si>
  <si>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</si>
  <si>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</si>
  <si>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</si>
  <si>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</si>
  <si>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</si>
  <si>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</si>
  <si>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</si>
  <si>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</si>
  <si>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</si>
  <si>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</si>
  <si>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</si>
  <si>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</si>
  <si>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</si>
  <si>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</si>
  <si>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</si>
  <si>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</si>
  <si>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</si>
  <si>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</si>
  <si>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</si>
  <si>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</si>
  <si>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</si>
  <si>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</si>
  <si>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</si>
  <si>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</si>
  <si>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</si>
  <si>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</si>
  <si>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Energji Totale ne OSHEE  Sh.a (MWh)</t>
  </si>
  <si>
    <t>A=A.1+A.2</t>
  </si>
  <si>
    <t>A.1</t>
  </si>
  <si>
    <t>Energji e transmetuar nepermjet OST per llogari te OSHEE Sh.a</t>
  </si>
  <si>
    <t>A.1=Sum(A.1.1:A.1.5)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</si>
  <si>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</si>
  <si>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</si>
  <si>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</si>
  <si>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</si>
  <si>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</si>
  <si>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</si>
  <si>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</si>
  <si>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</si>
  <si>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</si>
  <si>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</si>
  <si>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</si>
  <si>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 = A.2.1 + A.2.2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</si>
  <si>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</si>
  <si>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</si>
  <si>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</si>
  <si>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</si>
  <si>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</si>
  <si>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</si>
  <si>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</si>
  <si>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</si>
  <si>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</si>
  <si>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</si>
  <si>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</si>
  <si>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</si>
  <si>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</si>
  <si>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</si>
  <si>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</si>
  <si>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</si>
  <si>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</si>
  <si>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</si>
  <si>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</si>
  <si>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</si>
  <si>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</si>
  <si>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</si>
  <si>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</si>
  <si>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</si>
  <si>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</si>
  <si>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D=D1+D2+D3+D4</t>
  </si>
  <si>
    <t>D.1</t>
  </si>
  <si>
    <t>Shitur Klienteve Private (MWh)</t>
  </si>
  <si>
    <t>D.1= D.1.1+D.1.2+D.1.3</t>
  </si>
  <si>
    <t>D.1.1</t>
  </si>
  <si>
    <t>Shitur nga rrjeti i Transmetimit per llogari te OSHEE Sh.a</t>
  </si>
  <si>
    <t>D.1.2</t>
  </si>
  <si>
    <t>Shitur per nevoja te veta te OSHEE Sh.a</t>
  </si>
  <si>
    <t>D.1.3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</si>
  <si>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</si>
  <si>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</si>
  <si>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</si>
  <si>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</si>
  <si>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</si>
  <si>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</si>
  <si>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</si>
  <si>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D.4=D.4.1+D.4.2+D.4.3</t>
  </si>
  <si>
    <t>D.4.2</t>
  </si>
  <si>
    <t>D.4.3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</si>
  <si>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</si>
  <si>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</si>
  <si>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</si>
  <si>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</si>
  <si>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</si>
  <si>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</si>
  <si>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</si>
  <si>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</si>
  <si>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</si>
  <si>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</si>
  <si>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</si>
  <si>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</si>
  <si>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</si>
  <si>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</si>
  <si>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</si>
  <si>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</si>
  <si>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</si>
  <si>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</si>
  <si>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</si>
  <si>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</si>
  <si>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</si>
  <si>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</si>
  <si>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</si>
  <si>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</si>
  <si>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</si>
  <si>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</si>
  <si>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</si>
  <si>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</si>
  <si>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</si>
  <si>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</si>
  <si>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</si>
  <si>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</si>
  <si>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</si>
  <si>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</si>
  <si>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</si>
  <si>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r>
      <rPr>
        <b/>
        <sz val="12"/>
        <color indexed="8"/>
        <rFont val="Calibri"/>
        <family val="2"/>
      </rPr>
      <t xml:space="preserve">Debitoret    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(000 000 leke)</t>
    </r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</si>
  <si>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</si>
  <si>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</si>
  <si>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</si>
  <si>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</si>
  <si>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</si>
  <si>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</si>
  <si>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</si>
  <si>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</si>
  <si>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</si>
  <si>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</si>
  <si>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</si>
  <si>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</si>
  <si>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</si>
  <si>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</si>
  <si>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</si>
  <si>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</si>
  <si>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</si>
  <si>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</si>
  <si>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</si>
  <si>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</si>
  <si>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</si>
  <si>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Shitur Kons Familjare</t>
  </si>
  <si>
    <t>Shitur Kons Jo Familjare</t>
  </si>
  <si>
    <t>Humbje tekn TL</t>
  </si>
  <si>
    <t>Humbje teknike ne zona</t>
  </si>
  <si>
    <t>Humbje Jo teknike ne zona</t>
  </si>
  <si>
    <t>Te Arketueshme per energjine e faturuar ne vitin 2015</t>
  </si>
  <si>
    <t>31.05.2015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</si>
  <si>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</si>
  <si>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</si>
  <si>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</si>
  <si>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</si>
  <si>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</si>
  <si>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</si>
  <si>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</si>
  <si>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</si>
  <si>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</si>
  <si>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</si>
  <si>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</si>
  <si>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</si>
  <si>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</si>
  <si>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</si>
  <si>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</si>
  <si>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</si>
  <si>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</si>
  <si>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</si>
  <si>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</si>
  <si>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</si>
  <si>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</si>
  <si>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</si>
  <si>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</si>
  <si>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</si>
  <si>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</si>
  <si>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</si>
  <si>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</si>
  <si>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</si>
  <si>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</si>
  <si>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</si>
  <si>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</si>
  <si>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</si>
  <si>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</si>
  <si>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</si>
  <si>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</si>
  <si>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</si>
  <si>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</si>
  <si>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</si>
  <si>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</si>
  <si>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</si>
  <si>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</si>
  <si>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</si>
  <si>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</si>
  <si>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</si>
  <si>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</si>
  <si>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</si>
  <si>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</si>
  <si>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</si>
  <si>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</si>
  <si>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</si>
  <si>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</si>
  <si>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</si>
  <si>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</si>
  <si>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</si>
  <si>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</si>
  <si>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</si>
  <si>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</si>
  <si>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</si>
  <si>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</si>
  <si>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</si>
  <si>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</si>
  <si>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</si>
  <si>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</si>
  <si>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</si>
  <si>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Delivered by KURUM to Transmission (Ulez-Shkopet&amp;Bistrica1,2)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</si>
  <si>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</si>
  <si>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</si>
  <si>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</si>
  <si>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</si>
  <si>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</si>
  <si>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</si>
  <si>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>Humbjet ne prodhim KESH-GEN</t>
  </si>
  <si>
    <t>Konsumi Vetiak KESH-GEN</t>
  </si>
  <si>
    <t xml:space="preserve">Neto KESH </t>
  </si>
  <si>
    <t>Konsumi I OSHEE</t>
  </si>
  <si>
    <t>Konsumi total vendas</t>
  </si>
  <si>
    <t>Konsumuar nga Klientet  ne TL ("kualifikuar")</t>
  </si>
  <si>
    <t>Konsumuar nga OST (humbje +nevoja vetiake)</t>
  </si>
  <si>
    <t>Prodhimi Bruto KESH-Gen</t>
  </si>
  <si>
    <t xml:space="preserve">Neto (Selit) </t>
  </si>
  <si>
    <t>Prodhim neto vendas</t>
  </si>
  <si>
    <t>Ankandi</t>
  </si>
  <si>
    <t>Periudha</t>
  </si>
  <si>
    <t>Shqiperi - Mali Zi</t>
  </si>
  <si>
    <t>Shqiperi - Kosove</t>
  </si>
  <si>
    <t>Shqiperi - Greqi</t>
  </si>
  <si>
    <t>ATC e ofruar ne Ankand</t>
  </si>
  <si>
    <t>Cmimi Ankandit</t>
  </si>
  <si>
    <t>Export</t>
  </si>
  <si>
    <t>Import</t>
  </si>
  <si>
    <t>[ MW ]</t>
  </si>
  <si>
    <t>[ Euro/MWh ]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</si>
  <si>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</si>
  <si>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</si>
  <si>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</si>
  <si>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</si>
  <si>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</si>
  <si>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</si>
  <si>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</si>
  <si>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FURNIZUS I KUALIFIKUAR</t>
  </si>
  <si>
    <t>FK</t>
  </si>
  <si>
    <t>FURNIZUES PUBLIK ME SHUMICE</t>
  </si>
  <si>
    <t>FPSH</t>
  </si>
  <si>
    <t>FURNIZUES PUBLIK ME PAKICE</t>
  </si>
  <si>
    <t>FPP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</si>
  <si>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</si>
  <si>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</si>
  <si>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</si>
  <si>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</si>
  <si>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</si>
  <si>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</si>
  <si>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</si>
  <si>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</si>
  <si>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A&amp;A Group</t>
  </si>
  <si>
    <t>Albanian Energy Supplier</t>
  </si>
  <si>
    <t>Albanian General Electricity</t>
  </si>
  <si>
    <t>ALPIQ Energy Albania</t>
  </si>
  <si>
    <t>AXPO Albania</t>
  </si>
  <si>
    <t>Ayen AS Energji</t>
  </si>
  <si>
    <t>Ayen Energy Trading</t>
  </si>
  <si>
    <t>Danske Commodities Albania</t>
  </si>
  <si>
    <t>Devoll Hydropower</t>
  </si>
  <si>
    <t>EFT Albania</t>
  </si>
  <si>
    <t>EMIKEL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</si>
  <si>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</si>
  <si>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</si>
  <si>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</si>
  <si>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</si>
  <si>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</si>
  <si>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</si>
  <si>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</si>
  <si>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</si>
  <si>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</si>
  <si>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</si>
  <si>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</si>
  <si>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</si>
  <si>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</si>
  <si>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KESH</t>
  </si>
  <si>
    <t>EFT AG</t>
  </si>
  <si>
    <t>KURUM INTERNATIONAL</t>
  </si>
  <si>
    <t>7=(1+2+3+4+5+R)</t>
  </si>
  <si>
    <t>EL Kurum</t>
  </si>
  <si>
    <t>Fushe Arrez</t>
  </si>
  <si>
    <t>Titan</t>
  </si>
  <si>
    <t>F.Kruje  220</t>
  </si>
  <si>
    <t>ACR</t>
  </si>
  <si>
    <t>Hec Peshqesh</t>
  </si>
  <si>
    <t>Hec Ashta</t>
  </si>
  <si>
    <t>Gjerim KURUM</t>
  </si>
  <si>
    <t>Tec Ballsh T1</t>
  </si>
  <si>
    <t>Ferro Krom</t>
  </si>
  <si>
    <t>Progresivi 2016</t>
  </si>
  <si>
    <t>TABELA ME TE DHENA PERIODIKE (MUJORE) TE OSHEE Sh.a 2016</t>
  </si>
  <si>
    <t>Progresive</t>
  </si>
  <si>
    <t>Shitur Klienteve Familjare  (MWh)</t>
  </si>
  <si>
    <t>Viti 2016</t>
  </si>
  <si>
    <t>NIVELI I FIERZES   1991-2016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</si>
  <si>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</si>
  <si>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</si>
  <si>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</si>
  <si>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</si>
  <si>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</si>
  <si>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</si>
  <si>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NIVELI I HUMBJEVE   (%) 2009-2016</t>
  </si>
  <si>
    <t>Niveli i Arketimeve   ( %)   2009-2016</t>
  </si>
  <si>
    <t>Efektiviteti i shitjeve  (%)   2009-2016</t>
  </si>
  <si>
    <t>PERFORMANCA E OPERATOTRIT TE SHPERNDARJES  2009-2016 (%)</t>
  </si>
  <si>
    <t>Totali</t>
  </si>
  <si>
    <t>Energjia e faturuar MWh</t>
  </si>
  <si>
    <t>ALBANIAN CHROME (ACR)</t>
  </si>
  <si>
    <t>ARMO</t>
  </si>
  <si>
    <t>ANTEA CEMENT</t>
  </si>
  <si>
    <t>FERROKROM BURREL</t>
  </si>
  <si>
    <t>FUSHE KRUJE CEMENT FACTORY</t>
  </si>
  <si>
    <t>COLACEM ALBANIA</t>
  </si>
  <si>
    <t>BERALB</t>
  </si>
  <si>
    <t>Totali mujor</t>
  </si>
  <si>
    <t>KONSUMI PER KLIENTET E FURNIZUAR NE TENSION TE LARTE ("KUALIFIKUAR") 2016       MWh</t>
  </si>
  <si>
    <t xml:space="preserve">  D I S B A L A N C A T</t>
  </si>
  <si>
    <t>VITI 2016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</si>
  <si>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</si>
  <si>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</si>
  <si>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</si>
  <si>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</si>
  <si>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</si>
  <si>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</si>
  <si>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</si>
  <si>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</si>
  <si>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</si>
  <si>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</si>
  <si>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</si>
  <si>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</si>
  <si>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</si>
  <si>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</si>
  <si>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>Importi dhe shkembimet e  energjise elektrike ne MWh ne 2016</t>
  </si>
  <si>
    <t>Marrje nga</t>
  </si>
  <si>
    <t xml:space="preserve">EFT </t>
  </si>
  <si>
    <t>GEN-I</t>
  </si>
  <si>
    <t>AXPO BG</t>
  </si>
  <si>
    <t>FUTURE</t>
  </si>
  <si>
    <t>DANSKE</t>
  </si>
  <si>
    <t>AGE</t>
  </si>
  <si>
    <t>LE TRADING</t>
  </si>
  <si>
    <t>NOA</t>
  </si>
  <si>
    <t>KEK (depozitim)</t>
  </si>
  <si>
    <t>GSA (Komp)</t>
  </si>
  <si>
    <t>EFT AL</t>
  </si>
  <si>
    <t>AXPO ROMANIA</t>
  </si>
  <si>
    <t>AXPO BEOGRAD</t>
  </si>
  <si>
    <t>GEN-I Beograd</t>
  </si>
  <si>
    <t>GEN-I DOO</t>
  </si>
  <si>
    <t>GEN-I Athine</t>
  </si>
  <si>
    <t>NT4</t>
  </si>
  <si>
    <t>ENERGY SUPLY</t>
  </si>
  <si>
    <t>Shuma ne marrje</t>
  </si>
  <si>
    <t xml:space="preserve"> </t>
  </si>
  <si>
    <t>Dhenie ne</t>
  </si>
  <si>
    <t>KEK(Depozitim)</t>
  </si>
  <si>
    <t>GEN-I Tirane</t>
  </si>
  <si>
    <t>DANSKE Albania</t>
  </si>
  <si>
    <t>AXPO RO</t>
  </si>
  <si>
    <t>PETROL</t>
  </si>
  <si>
    <t>EZPADA</t>
  </si>
  <si>
    <t>Shuma ne dhenie</t>
  </si>
  <si>
    <t>Balanca</t>
  </si>
  <si>
    <t>M - D</t>
  </si>
  <si>
    <t xml:space="preserve"> Importi dhe shkembimet e  energjise elektrike ne MWh ne 2016</t>
  </si>
  <si>
    <t>ANTEA +KURUM</t>
  </si>
  <si>
    <t>DEVOLLI</t>
  </si>
  <si>
    <t>EFT (tranzit)</t>
  </si>
  <si>
    <t>GEN-I (tranzit)</t>
  </si>
  <si>
    <t>GSA(tranzit)</t>
  </si>
  <si>
    <t>AXPO(tranzit)</t>
  </si>
  <si>
    <t>AXPO</t>
  </si>
  <si>
    <t>DANSKE (tranzit)</t>
  </si>
  <si>
    <t>AYEN (tranzit)</t>
  </si>
  <si>
    <t>L-Trading (tranzit)</t>
  </si>
  <si>
    <t xml:space="preserve">L-Trading </t>
  </si>
  <si>
    <t>ALPIQ (tranzit)</t>
  </si>
  <si>
    <t>ALPIQ</t>
  </si>
  <si>
    <t>EN-SUPPLY (tranzit)</t>
  </si>
  <si>
    <t>GETA (tranzit)</t>
  </si>
  <si>
    <t>GETA</t>
  </si>
  <si>
    <t>DEVOLLI (tranzit)</t>
  </si>
  <si>
    <t>AYEN Trading sh.a</t>
  </si>
  <si>
    <t xml:space="preserve">GEN-I </t>
  </si>
  <si>
    <t xml:space="preserve">DANSKE </t>
  </si>
  <si>
    <t xml:space="preserve">DEVOLLI </t>
  </si>
  <si>
    <t>ENERGJIA DOO Veternik</t>
  </si>
  <si>
    <t>EN-SUPPLY DOO</t>
  </si>
  <si>
    <t xml:space="preserve">Balanca  M - D  (MWh) 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</si>
  <si>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</si>
  <si>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</si>
  <si>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</si>
  <si>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</si>
  <si>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</si>
  <si>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</si>
  <si>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</si>
  <si>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</si>
  <si>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30.04.2016</t>
  </si>
  <si>
    <t>Future Energy AL</t>
  </si>
  <si>
    <t>MAJ</t>
  </si>
  <si>
    <t>QERSHOR</t>
  </si>
  <si>
    <t>KORRIK</t>
  </si>
  <si>
    <t>GUSHT</t>
  </si>
  <si>
    <t>Nga OST si import i OSHEE Sh.a</t>
  </si>
  <si>
    <t>HEC Ulez,Lanabregas</t>
  </si>
  <si>
    <t>KONSUMI TOTAL 2016</t>
  </si>
  <si>
    <t>Konsumuar nga TEC Vlora 2016</t>
  </si>
  <si>
    <t>a+b</t>
  </si>
  <si>
    <t>Ndryshimi I gjendjes se Llogarive te arketueshme gjate vitit 2016</t>
  </si>
  <si>
    <t>Viti 2015</t>
  </si>
  <si>
    <t>Viti 2014</t>
  </si>
  <si>
    <t>Energji Totale ne Operatorin e Sistemit te Shperndarjes  2009-2016   ne MWh</t>
  </si>
  <si>
    <t>Tabela me te dhenat e Alokimit te ATC gjate vitit 2016</t>
  </si>
  <si>
    <t>ATC e shitur ne Ankand</t>
  </si>
  <si>
    <t>OSHEE - I</t>
  </si>
  <si>
    <t xml:space="preserve">Korrik </t>
  </si>
  <si>
    <t xml:space="preserve">Gusht </t>
  </si>
  <si>
    <t xml:space="preserve">Shtator </t>
  </si>
  <si>
    <t>Dhjetori</t>
  </si>
  <si>
    <t>SHUMA</t>
  </si>
  <si>
    <t>TOTALI</t>
  </si>
  <si>
    <t>Le Trading Albania</t>
  </si>
  <si>
    <t>23X--150309-LT-Y</t>
  </si>
  <si>
    <t>54X-HECASHTA-059</t>
  </si>
  <si>
    <t>54X-AEG-02-1603G</t>
  </si>
  <si>
    <t>23X--150330-AA-K</t>
  </si>
  <si>
    <t>ENERGY Suply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</si>
  <si>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</si>
  <si>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</si>
  <si>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</si>
  <si>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</si>
  <si>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</si>
  <si>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</si>
  <si>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</si>
  <si>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</si>
  <si>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</si>
  <si>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</si>
  <si>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</si>
  <si>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</si>
  <si>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MARRIE MWh</t>
  </si>
  <si>
    <t>DHENIE MWh</t>
  </si>
  <si>
    <t>BALLANCA M-D</t>
  </si>
  <si>
    <t>UKKO</t>
  </si>
  <si>
    <t>MWH</t>
  </si>
  <si>
    <t>LOSSES 2009-2016</t>
  </si>
  <si>
    <t>HC.Priv/Kon ne Rrjetin e  OSHEE</t>
  </si>
  <si>
    <t>HC.Priv/Kon ne Rrjetin e  OST</t>
  </si>
  <si>
    <t>Import OSHEE</t>
  </si>
  <si>
    <t>DEVOLLIHPP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</si>
  <si>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</si>
  <si>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</si>
  <si>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</si>
  <si>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</si>
  <si>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BILANCI ENERGJITIK VITI 2016 (MWh)</t>
  </si>
  <si>
    <t>Konsumi per TEC Vlora</t>
  </si>
  <si>
    <t>Sep</t>
  </si>
  <si>
    <t>Oct</t>
  </si>
  <si>
    <t>Nov</t>
  </si>
  <si>
    <t>Dec</t>
  </si>
  <si>
    <t>Total  2016</t>
  </si>
  <si>
    <t>Delivered by HEC Banje</t>
  </si>
  <si>
    <t>N/ST 220kV Moglice</t>
  </si>
  <si>
    <t>Hec BANJE</t>
  </si>
  <si>
    <t>Nga OST per llogari te klienteve te OSHEE Sh.a prodhuarnga HEC-et ne rrjetin e transmetimit</t>
  </si>
  <si>
    <t>Neto Banja</t>
  </si>
  <si>
    <t>31.12.2016</t>
  </si>
  <si>
    <t>Prodhimi Hec Banja</t>
  </si>
  <si>
    <t>Blere ne tregun e pa rregulluar+ Optimizim</t>
  </si>
  <si>
    <t>Shitje ne tregun e pa rregulluar+ Optimizim</t>
  </si>
  <si>
    <t>Shitur OSHEE sha nga prodhimi KESH Gen</t>
  </si>
  <si>
    <t xml:space="preserve">KLIENTET </t>
  </si>
  <si>
    <t>ENERGJI ASHTA ( ASHTA 1)</t>
  </si>
  <si>
    <t>ENERGJI ASHTA ( ASHTA 2)</t>
  </si>
  <si>
    <t>ENERGJI ULEZ ( ULEZ )</t>
  </si>
  <si>
    <t>ENERGJI SHKOPET ( SHKOPET )</t>
  </si>
  <si>
    <t>ENERGJI BISTRICE ( BISTRICE )</t>
  </si>
  <si>
    <t>ENERGJI PESHQESH ( AYEN )</t>
  </si>
  <si>
    <t xml:space="preserve">ENERGJI BANJA ( DEVOLL HPP)  </t>
  </si>
  <si>
    <t>ATC e Perdorur</t>
  </si>
  <si>
    <t>01.09.2016 - 13.09.2016</t>
  </si>
  <si>
    <t>14.09.2016 - 16.09.2016</t>
  </si>
  <si>
    <t>17.09.2016 - 18.09.2016</t>
  </si>
  <si>
    <t>19.09.2016 - 20.09.2016</t>
  </si>
  <si>
    <t>21.09.2016 - 30.09.2016</t>
  </si>
  <si>
    <t>01.10.2016 - 23.10.2016</t>
  </si>
  <si>
    <t>24.10.2016 - 25.10.2016</t>
  </si>
  <si>
    <t>26.10.2016 - 31.10.2016</t>
  </si>
  <si>
    <t>01.11.2016 - 30.11.2016</t>
  </si>
  <si>
    <t>01.12.2016 - 31.12.2016</t>
  </si>
  <si>
    <t>Vjetor</t>
  </si>
  <si>
    <t>01.01.2016 - 31.12.2016</t>
  </si>
  <si>
    <t>01.01.2016 - 31.01.2016</t>
  </si>
  <si>
    <t>01.02.2016 - 29.02.2016</t>
  </si>
  <si>
    <t>01.03.2016 - 31.03.2016</t>
  </si>
  <si>
    <t>01.04.2016 - 08.04.2014</t>
  </si>
  <si>
    <t>08.04.2014 - 12.04.2014</t>
  </si>
  <si>
    <t>13.04.2016 - 16.04.2016</t>
  </si>
  <si>
    <t>17.04.2016 - 21.04.2016</t>
  </si>
  <si>
    <t>21.04.2016 - 30.04.2016</t>
  </si>
  <si>
    <t>01.05.2016 - 03.05.2016</t>
  </si>
  <si>
    <t>04.05.2016 - 24.05.2016</t>
  </si>
  <si>
    <t>25.05.2016 - 31.05.2016</t>
  </si>
  <si>
    <t>01.06.2016 - 30.06.2016</t>
  </si>
  <si>
    <t>01.07.2016 - 31.07.2016</t>
  </si>
  <si>
    <t>01.08.2016 - 31.08.2016</t>
  </si>
  <si>
    <t>"Strelca Energy" shpk</t>
  </si>
  <si>
    <t>"Gama Energy" shpk</t>
  </si>
  <si>
    <t>"Ballenja Power Martanesh" shpk</t>
  </si>
  <si>
    <t xml:space="preserve">BILANCI PROGRESIV I OST SHA 2016 </t>
  </si>
  <si>
    <t>Ballanca e shkembimeve</t>
  </si>
  <si>
    <t>Te pa rakorduara,Disbalanca</t>
  </si>
  <si>
    <t>TE DHENA NGA BILANCI ENERGJITIK I KESH SHA PER VITIN 2016 (MWh)</t>
  </si>
  <si>
    <t>HEC-et KASKADA E DRINIT</t>
  </si>
  <si>
    <t>SHTATOR</t>
  </si>
  <si>
    <t>TETOR</t>
  </si>
  <si>
    <t>NENTOR</t>
  </si>
  <si>
    <t>DHJETOR</t>
  </si>
  <si>
    <t>PRODHIMI BRUTO (MWh)</t>
  </si>
  <si>
    <t>HEC FIERZA</t>
  </si>
  <si>
    <t>HEC KOMANI</t>
  </si>
  <si>
    <t>HEC VAU DEJES</t>
  </si>
  <si>
    <t>KONSUMI VETIAK (MWh)</t>
  </si>
  <si>
    <t>HUMBJE NE PRODHIM (MWh)</t>
  </si>
  <si>
    <t>PRODHIMI NETO (MWh)</t>
  </si>
  <si>
    <t>TEC Vlorë (KONSUM)</t>
  </si>
  <si>
    <t xml:space="preserve">Blerje ne tregun e parregulluar + optimizim </t>
  </si>
  <si>
    <t xml:space="preserve">Shitje ne tregun e parregulluar + optimizim </t>
  </si>
  <si>
    <t xml:space="preserve">Shkembimi KESH </t>
  </si>
  <si>
    <t>PRODHIMI GJATE VITIT 2016 NGA CENTRALET E LIDHURA NE RRJETIN E TRANSMETIMIT  (MWh)</t>
  </si>
  <si>
    <t>HECET DHE  KAPACITETI</t>
  </si>
  <si>
    <t>MW</t>
  </si>
  <si>
    <t>SUBJEKTI</t>
  </si>
  <si>
    <t>220 kV</t>
  </si>
  <si>
    <t>221 kV</t>
  </si>
  <si>
    <t>222 kV</t>
  </si>
  <si>
    <t>Tec Vlora me fuqi 97 MW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</si>
  <si>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</si>
  <si>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</si>
  <si>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</si>
  <si>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</si>
  <si>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</si>
  <si>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</si>
  <si>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</si>
  <si>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</si>
  <si>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</si>
  <si>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</si>
  <si>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</si>
  <si>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</si>
  <si>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</si>
  <si>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</si>
  <si>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</si>
  <si>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Hec”Ternove” me fuqi 0921 Mw</t>
  </si>
  <si>
    <t>”DITEKO” shpk</t>
  </si>
  <si>
    <t>Hec”Gjorice” me fuqi 4.18 Mw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</si>
  <si>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</si>
  <si>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</si>
  <si>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</si>
  <si>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</si>
  <si>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</si>
  <si>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</si>
  <si>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</si>
  <si>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</si>
  <si>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</si>
  <si>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</si>
  <si>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Hec "Klos" me fuqi  2.6 MW;</t>
  </si>
  <si>
    <t>”Energy partners Al” shpk</t>
  </si>
  <si>
    <t>Hec "Shkalle" me fuqi  1.3 MW;</t>
  </si>
  <si>
    <t xml:space="preserve">Hec "Cerunje-1"  me fuqi  2.3 MW; </t>
  </si>
  <si>
    <t xml:space="preserve">Hec "Cerunje-2"  me fuqi  2.8 MW; </t>
  </si>
  <si>
    <t>Hec "Rrupe" me fuqi 3.6 MW;</t>
  </si>
  <si>
    <t>Hec "Rapuni 1"  me fuqi   4 MW</t>
  </si>
  <si>
    <t>“C &amp; S Energy” shpk</t>
  </si>
  <si>
    <t>Hec "Rapuni 2"  me fuqi   4.1 MW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</si>
  <si>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</si>
  <si>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</si>
  <si>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</si>
  <si>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</si>
  <si>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</si>
  <si>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</si>
  <si>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</si>
  <si>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</si>
  <si>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</si>
  <si>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</si>
  <si>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</si>
  <si>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</si>
  <si>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</si>
  <si>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</si>
  <si>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</si>
  <si>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</si>
  <si>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</si>
  <si>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</si>
  <si>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</si>
  <si>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</si>
  <si>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</si>
  <si>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</si>
  <si>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</si>
  <si>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</si>
  <si>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</si>
  <si>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</si>
  <si>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</si>
  <si>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</si>
  <si>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</si>
  <si>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</si>
  <si>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</si>
  <si>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</si>
  <si>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</si>
  <si>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</si>
  <si>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</si>
  <si>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</si>
  <si>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</si>
  <si>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</si>
  <si>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</si>
  <si>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</si>
  <si>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</si>
  <si>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</si>
  <si>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</si>
  <si>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</si>
  <si>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</si>
  <si>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</si>
  <si>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</si>
  <si>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</si>
  <si>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</si>
  <si>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</si>
  <si>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</si>
  <si>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</si>
  <si>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</si>
  <si>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</si>
  <si>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</si>
  <si>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</si>
  <si>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</si>
  <si>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</si>
  <si>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</si>
  <si>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</si>
  <si>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</si>
  <si>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</si>
  <si>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</si>
  <si>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</si>
  <si>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</si>
  <si>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</si>
  <si>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</si>
  <si>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</si>
  <si>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</si>
  <si>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</si>
  <si>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</si>
  <si>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</si>
  <si>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</si>
  <si>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</si>
  <si>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</si>
  <si>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</si>
  <si>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</si>
  <si>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</si>
  <si>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</si>
  <si>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</si>
  <si>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</si>
  <si>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</si>
  <si>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</si>
  <si>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</si>
  <si>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</si>
  <si>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</si>
  <si>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</si>
  <si>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</si>
  <si>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</si>
  <si>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</si>
  <si>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</si>
  <si>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</si>
  <si>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</si>
  <si>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</si>
  <si>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</si>
  <si>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</si>
  <si>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</si>
  <si>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</si>
  <si>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</si>
  <si>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</si>
  <si>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</si>
  <si>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</si>
  <si>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</si>
  <si>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</si>
  <si>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</si>
  <si>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</si>
  <si>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</si>
  <si>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</si>
  <si>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</si>
  <si>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</si>
  <si>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</si>
  <si>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</si>
  <si>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</si>
  <si>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</si>
  <si>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</si>
  <si>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</si>
  <si>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</si>
  <si>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</si>
  <si>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</si>
  <si>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</si>
  <si>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</si>
  <si>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</si>
  <si>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</si>
  <si>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</si>
  <si>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</si>
  <si>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</si>
  <si>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Hec”Treska e Re” 5 me fuqi     MW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</si>
  <si>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</si>
  <si>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</si>
  <si>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</si>
  <si>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</si>
  <si>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</si>
  <si>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</si>
  <si>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</si>
  <si>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</si>
  <si>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</si>
  <si>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</si>
  <si>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</si>
  <si>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</si>
  <si>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</si>
  <si>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</si>
  <si>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</si>
  <si>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</si>
  <si>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</si>
  <si>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</si>
  <si>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</si>
  <si>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</si>
  <si>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</si>
  <si>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</si>
  <si>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</si>
  <si>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</si>
  <si>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</si>
  <si>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</si>
  <si>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</si>
  <si>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</si>
  <si>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</si>
  <si>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</si>
  <si>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</si>
  <si>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</si>
  <si>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</si>
  <si>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</si>
  <si>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</si>
  <si>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</si>
  <si>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</si>
  <si>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</si>
  <si>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</si>
  <si>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</si>
  <si>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</si>
  <si>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</si>
  <si>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</si>
  <si>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</si>
  <si>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</si>
  <si>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</si>
  <si>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</si>
  <si>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</si>
  <si>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</si>
  <si>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</si>
  <si>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</si>
  <si>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</si>
  <si>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</si>
  <si>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</si>
  <si>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</si>
  <si>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</si>
  <si>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</si>
  <si>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</si>
  <si>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</si>
  <si>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</si>
  <si>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</si>
  <si>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</si>
  <si>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</si>
  <si>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</si>
  <si>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</si>
  <si>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</si>
  <si>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</si>
  <si>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</si>
  <si>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</si>
  <si>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Hec Gavran&amp;Gavran 1</t>
  </si>
  <si>
    <t>"Gavran Energy" shpk</t>
  </si>
  <si>
    <t>Central Fotovoltaik  1 MW (pa sistemuarne sistem)</t>
  </si>
  <si>
    <t xml:space="preserve">Regjistri Pjesmarresve te Tregut 2016 </t>
  </si>
  <si>
    <t>23X--150311-A-A2</t>
  </si>
  <si>
    <t>T; FK</t>
  </si>
  <si>
    <t>23X--150420-AGE8</t>
  </si>
  <si>
    <t>23X--141204AEA-T</t>
  </si>
  <si>
    <t>23X--150416-A—N</t>
  </si>
  <si>
    <t>P; T; FK</t>
  </si>
  <si>
    <t>23X--140426-AY-W</t>
  </si>
  <si>
    <t>23X--121120DCALG</t>
  </si>
  <si>
    <t>23X--150409-DHP5</t>
  </si>
  <si>
    <t>23X--150302-EAL6</t>
  </si>
  <si>
    <t>54X-E-SHPK-16044</t>
  </si>
  <si>
    <t>54X-EDOOV-15-020</t>
  </si>
  <si>
    <t>34X-0000000017-C</t>
  </si>
  <si>
    <t>54X-HEC-LURA-069</t>
  </si>
  <si>
    <t>23X--150301-FE-3</t>
  </si>
  <si>
    <t>23X---120709GEN0</t>
  </si>
  <si>
    <t>54X-HEC-LAPAJ075</t>
  </si>
  <si>
    <t>23X--150702GE--3</t>
  </si>
  <si>
    <t>22XGSA---------N</t>
  </si>
  <si>
    <t>23X--130918APC-M</t>
  </si>
  <si>
    <t>P; T; FPSH</t>
  </si>
  <si>
    <t>23X--131115KI--1</t>
  </si>
  <si>
    <t>23X--150630-NE-6</t>
  </si>
  <si>
    <t>Operatori Shperndarjes Energjise Elektrike</t>
  </si>
  <si>
    <t>23X--130503--CS-2</t>
  </si>
  <si>
    <t>SH; FPP</t>
  </si>
  <si>
    <t>Stravaj Energy</t>
  </si>
  <si>
    <t>54X-STRAVAJ-E086</t>
  </si>
  <si>
    <t>P; T</t>
  </si>
  <si>
    <t>+</t>
  </si>
  <si>
    <t>-</t>
  </si>
  <si>
    <t>DIS POZ</t>
  </si>
  <si>
    <t>DIS NEG</t>
  </si>
  <si>
    <t>Tabela e Faturave te detyrime midis Furnizuesve te Kualifikuar dhe KESH Shpk per vitin 2016</t>
  </si>
  <si>
    <t>DEVOLL</t>
  </si>
  <si>
    <t>DEVOLL-nev</t>
  </si>
  <si>
    <t>DIS NEGATIVE mbi 1%</t>
  </si>
  <si>
    <t>DIS POZITIVE mbi 1%</t>
  </si>
  <si>
    <t xml:space="preserve">DIS NEGATIVE </t>
  </si>
  <si>
    <t xml:space="preserve">DIS POZITIVE </t>
  </si>
  <si>
    <t>Shenim:*Kufiri i tolerances per devijimet per muajt Janar deri Qershor ka qene +_ 1%,  ndersa nga muaji Korrik e deri ne Dhjetor do te jete 0%.</t>
  </si>
  <si>
    <t>EFT AG (Deposit)</t>
  </si>
  <si>
    <t>Alpiq</t>
  </si>
  <si>
    <t>Interenegro</t>
  </si>
  <si>
    <t>ENERGJIA DOO VET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</si>
  <si>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</si>
  <si>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MARRIE GWh</t>
  </si>
  <si>
    <t>DHENIE GWh</t>
  </si>
  <si>
    <t xml:space="preserve">KESH </t>
  </si>
  <si>
    <t xml:space="preserve">OSHEE </t>
  </si>
  <si>
    <t>Palet. e Tregut</t>
  </si>
  <si>
    <t>TOTALI GWh</t>
  </si>
  <si>
    <t>Arketimi</t>
  </si>
  <si>
    <t xml:space="preserve">Humbja </t>
  </si>
  <si>
    <t>Efektiviteti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</si>
</sst>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yy\-mm\-dd;@"/>
    <numFmt numFmtId="172" formatCode="0.000"/>
    <numFmt numFmtId="173" formatCode="#,##0.0000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5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5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8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30"/>
      <name val="Calibri"/>
      <family val="2"/>
    </font>
    <font>
      <sz val="8"/>
      <color indexed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12"/>
      <color indexed="8"/>
      <name val="Garamond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Garamond"/>
      <family val="1"/>
    </font>
    <font>
      <sz val="8"/>
      <color indexed="22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7"/>
      <color indexed="8"/>
      <name val="Garamond"/>
      <family val="1"/>
    </font>
    <font>
      <sz val="7"/>
      <color indexed="8"/>
      <name val="Garamond"/>
      <family val="1"/>
    </font>
    <font>
      <i/>
      <sz val="7"/>
      <color indexed="10"/>
      <name val="Garamond"/>
      <family val="1"/>
    </font>
    <font>
      <b/>
      <sz val="8"/>
      <color indexed="10"/>
      <name val="Garamond"/>
      <family val="1"/>
    </font>
    <font>
      <b/>
      <sz val="8"/>
      <name val="Calibri"/>
      <family val="2"/>
    </font>
    <font>
      <b/>
      <sz val="8"/>
      <color indexed="63"/>
      <name val="Tahoma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0"/>
    </font>
    <font>
      <sz val="9"/>
      <color indexed="63"/>
      <name val="Calibri"/>
      <family val="0"/>
    </font>
    <font>
      <sz val="20"/>
      <color indexed="8"/>
      <name val="Cambria"/>
      <family val="0"/>
    </font>
    <font>
      <b/>
      <sz val="10"/>
      <color indexed="63"/>
      <name val="Calibri"/>
      <family val="0"/>
    </font>
    <font>
      <b/>
      <sz val="7"/>
      <color indexed="63"/>
      <name val="Calibri"/>
      <family val="0"/>
    </font>
    <font>
      <b/>
      <sz val="7"/>
      <color indexed="63"/>
      <name val="Garamond"/>
      <family val="0"/>
    </font>
    <font>
      <b/>
      <sz val="6"/>
      <color indexed="63"/>
      <name val="Calibri"/>
      <family val="0"/>
    </font>
    <font>
      <b/>
      <sz val="6"/>
      <color indexed="63"/>
      <name val="Garamond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b/>
      <sz val="8"/>
      <color indexed="63"/>
      <name val="Garamond"/>
      <family val="0"/>
    </font>
    <font>
      <b/>
      <sz val="8"/>
      <color indexed="36"/>
      <name val="Garamond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b/>
      <sz val="11"/>
      <color indexed="8"/>
      <name val="Arial"/>
      <family val="0"/>
    </font>
    <font>
      <sz val="5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5"/>
      <color theme="1"/>
      <name val="Calibri"/>
      <family val="2"/>
    </font>
    <font>
      <sz val="8"/>
      <color theme="1"/>
      <name val="Arial Narrow"/>
      <family val="2"/>
    </font>
    <font>
      <b/>
      <sz val="5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8"/>
      <color rgb="FFFF0000"/>
      <name val="Calibri"/>
      <family val="2"/>
    </font>
    <font>
      <sz val="8"/>
      <color theme="1"/>
      <name val="Garamond"/>
      <family val="1"/>
    </font>
    <font>
      <sz val="11"/>
      <color theme="1"/>
      <name val="Garamond"/>
      <family val="1"/>
    </font>
    <font>
      <b/>
      <sz val="8"/>
      <color rgb="FF0070C0"/>
      <name val="Calibri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sz val="7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404040"/>
      <name val="Tahoma"/>
      <family val="2"/>
    </font>
    <font>
      <b/>
      <sz val="8"/>
      <color rgb="FFFF0000"/>
      <name val="Calibri"/>
      <family val="2"/>
    </font>
    <font>
      <b/>
      <sz val="11"/>
      <color theme="1"/>
      <name val="Garamond"/>
      <family val="1"/>
    </font>
    <font>
      <sz val="16"/>
      <color theme="1"/>
      <name val="Calibri"/>
      <family val="2"/>
    </font>
    <font>
      <sz val="8"/>
      <color theme="0" tint="-0.1499900072813034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/>
      <top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/>
      <bottom style="double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6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106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45" applyNumberFormat="1" applyFont="1" applyFill="1" applyBorder="1" applyAlignment="1">
      <alignment/>
    </xf>
    <xf numFmtId="164" fontId="106" fillId="0" borderId="11" xfId="0" applyNumberFormat="1" applyFont="1" applyBorder="1" applyAlignment="1">
      <alignment/>
    </xf>
    <xf numFmtId="165" fontId="106" fillId="0" borderId="11" xfId="0" applyNumberFormat="1" applyFont="1" applyBorder="1" applyAlignment="1">
      <alignment/>
    </xf>
    <xf numFmtId="37" fontId="106" fillId="0" borderId="11" xfId="0" applyNumberFormat="1" applyFont="1" applyBorder="1" applyAlignment="1">
      <alignment/>
    </xf>
    <xf numFmtId="3" fontId="106" fillId="0" borderId="12" xfId="0" applyNumberFormat="1" applyFont="1" applyBorder="1" applyAlignment="1">
      <alignment/>
    </xf>
    <xf numFmtId="164" fontId="107" fillId="0" borderId="0" xfId="0" applyNumberFormat="1" applyFont="1" applyAlignment="1">
      <alignment/>
    </xf>
    <xf numFmtId="165" fontId="108" fillId="0" borderId="1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106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09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Border="1" applyAlignment="1">
      <alignment/>
    </xf>
    <xf numFmtId="2" fontId="10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10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07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4" fontId="107" fillId="0" borderId="11" xfId="0" applyNumberFormat="1" applyFont="1" applyBorder="1" applyAlignment="1">
      <alignment horizontal="center"/>
    </xf>
    <xf numFmtId="4" fontId="107" fillId="0" borderId="11" xfId="0" applyNumberFormat="1" applyFont="1" applyFill="1" applyBorder="1" applyAlignment="1">
      <alignment horizontal="center"/>
    </xf>
    <xf numFmtId="167" fontId="107" fillId="0" borderId="11" xfId="64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7" fillId="0" borderId="16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167" fontId="107" fillId="0" borderId="16" xfId="64" applyNumberFormat="1" applyFont="1" applyBorder="1" applyAlignment="1">
      <alignment horizontal="center"/>
    </xf>
    <xf numFmtId="4" fontId="107" fillId="0" borderId="16" xfId="0" applyNumberFormat="1" applyFont="1" applyBorder="1" applyAlignment="1">
      <alignment horizontal="center"/>
    </xf>
    <xf numFmtId="4" fontId="107" fillId="0" borderId="16" xfId="0" applyNumberFormat="1" applyFont="1" applyFill="1" applyBorder="1" applyAlignment="1">
      <alignment horizontal="center"/>
    </xf>
    <xf numFmtId="0" fontId="107" fillId="0" borderId="10" xfId="0" applyFont="1" applyBorder="1" applyAlignment="1">
      <alignment horizontal="center"/>
    </xf>
    <xf numFmtId="2" fontId="107" fillId="0" borderId="16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12" xfId="45" applyNumberFormat="1" applyFont="1" applyFill="1" applyBorder="1" applyAlignment="1">
      <alignment horizontal="center" vertical="center"/>
    </xf>
    <xf numFmtId="165" fontId="2" fillId="0" borderId="12" xfId="4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11" fillId="0" borderId="11" xfId="45" applyNumberFormat="1" applyFont="1" applyFill="1" applyBorder="1" applyAlignment="1">
      <alignment/>
    </xf>
    <xf numFmtId="3" fontId="111" fillId="0" borderId="11" xfId="0" applyNumberFormat="1" applyFont="1" applyFill="1" applyBorder="1" applyAlignment="1">
      <alignment/>
    </xf>
    <xf numFmtId="3" fontId="111" fillId="0" borderId="11" xfId="0" applyNumberFormat="1" applyFont="1" applyBorder="1" applyAlignment="1">
      <alignment/>
    </xf>
    <xf numFmtId="3" fontId="19" fillId="0" borderId="11" xfId="45" applyNumberFormat="1" applyFont="1" applyFill="1" applyBorder="1" applyAlignment="1">
      <alignment horizontal="right" vertical="center"/>
    </xf>
    <xf numFmtId="37" fontId="111" fillId="0" borderId="11" xfId="0" applyNumberFormat="1" applyFont="1" applyBorder="1" applyAlignment="1">
      <alignment/>
    </xf>
    <xf numFmtId="3" fontId="111" fillId="0" borderId="11" xfId="0" applyNumberFormat="1" applyFont="1" applyBorder="1" applyAlignment="1">
      <alignment horizontal="right" vertical="center"/>
    </xf>
    <xf numFmtId="3" fontId="107" fillId="0" borderId="11" xfId="0" applyNumberFormat="1" applyFont="1" applyBorder="1" applyAlignment="1">
      <alignment/>
    </xf>
    <xf numFmtId="0" fontId="109" fillId="0" borderId="0" xfId="0" applyFont="1" applyAlignment="1">
      <alignment horizontal="center"/>
    </xf>
    <xf numFmtId="0" fontId="106" fillId="0" borderId="16" xfId="0" applyFont="1" applyBorder="1" applyAlignment="1">
      <alignment horizontal="center"/>
    </xf>
    <xf numFmtId="169" fontId="7" fillId="0" borderId="17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69" fontId="7" fillId="35" borderId="11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35" borderId="16" xfId="0" applyNumberFormat="1" applyFont="1" applyFill="1" applyBorder="1" applyAlignment="1">
      <alignment horizontal="center"/>
    </xf>
    <xf numFmtId="169" fontId="106" fillId="0" borderId="11" xfId="0" applyNumberFormat="1" applyFont="1" applyBorder="1" applyAlignment="1">
      <alignment horizontal="center"/>
    </xf>
    <xf numFmtId="169" fontId="106" fillId="0" borderId="16" xfId="0" applyNumberFormat="1" applyFont="1" applyBorder="1" applyAlignment="1">
      <alignment horizontal="center"/>
    </xf>
    <xf numFmtId="169" fontId="7" fillId="0" borderId="11" xfId="59" applyNumberFormat="1" applyFont="1" applyBorder="1" applyAlignment="1">
      <alignment horizontal="center"/>
      <protection/>
    </xf>
    <xf numFmtId="169" fontId="7" fillId="0" borderId="16" xfId="59" applyNumberFormat="1" applyFont="1" applyBorder="1" applyAlignment="1">
      <alignment horizontal="center"/>
      <protection/>
    </xf>
    <xf numFmtId="169" fontId="106" fillId="35" borderId="11" xfId="0" applyNumberFormat="1" applyFont="1" applyFill="1" applyBorder="1" applyAlignment="1">
      <alignment horizontal="center"/>
    </xf>
    <xf numFmtId="169" fontId="106" fillId="0" borderId="11" xfId="0" applyNumberFormat="1" applyFont="1" applyFill="1" applyBorder="1" applyAlignment="1">
      <alignment horizontal="center"/>
    </xf>
    <xf numFmtId="169" fontId="106" fillId="36" borderId="10" xfId="0" applyNumberFormat="1" applyFont="1" applyFill="1" applyBorder="1" applyAlignment="1">
      <alignment horizontal="center" vertical="center"/>
    </xf>
    <xf numFmtId="169" fontId="106" fillId="36" borderId="11" xfId="0" applyNumberFormat="1" applyFont="1" applyFill="1" applyBorder="1" applyAlignment="1">
      <alignment horizontal="center" vertical="center"/>
    </xf>
    <xf numFmtId="169" fontId="106" fillId="36" borderId="16" xfId="0" applyNumberFormat="1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06" fillId="0" borderId="18" xfId="0" applyFont="1" applyBorder="1" applyAlignment="1">
      <alignment horizontal="center" vertical="center" wrapText="1"/>
    </xf>
    <xf numFmtId="0" fontId="107" fillId="0" borderId="11" xfId="0" applyFont="1" applyFill="1" applyBorder="1" applyAlignment="1">
      <alignment/>
    </xf>
    <xf numFmtId="0" fontId="106" fillId="0" borderId="11" xfId="0" applyFont="1" applyBorder="1" applyAlignment="1">
      <alignment horizontal="center"/>
    </xf>
    <xf numFmtId="0" fontId="107" fillId="0" borderId="0" xfId="0" applyFont="1" applyFill="1" applyAlignment="1">
      <alignment/>
    </xf>
    <xf numFmtId="0" fontId="106" fillId="0" borderId="0" xfId="0" applyFont="1" applyFill="1" applyAlignment="1">
      <alignment horizontal="center"/>
    </xf>
    <xf numFmtId="0" fontId="106" fillId="0" borderId="0" xfId="0" applyFont="1" applyFill="1" applyAlignment="1">
      <alignment/>
    </xf>
    <xf numFmtId="165" fontId="107" fillId="0" borderId="0" xfId="42" applyNumberFormat="1" applyFont="1" applyFill="1" applyAlignment="1">
      <alignment/>
    </xf>
    <xf numFmtId="0" fontId="106" fillId="0" borderId="19" xfId="0" applyFont="1" applyFill="1" applyBorder="1" applyAlignment="1">
      <alignment horizontal="center"/>
    </xf>
    <xf numFmtId="0" fontId="106" fillId="36" borderId="10" xfId="0" applyFont="1" applyFill="1" applyBorder="1" applyAlignment="1">
      <alignment horizontal="center" vertical="center"/>
    </xf>
    <xf numFmtId="0" fontId="106" fillId="36" borderId="17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/>
    </xf>
    <xf numFmtId="0" fontId="106" fillId="36" borderId="16" xfId="0" applyFont="1" applyFill="1" applyBorder="1" applyAlignment="1">
      <alignment horizontal="center"/>
    </xf>
    <xf numFmtId="169" fontId="106" fillId="36" borderId="11" xfId="0" applyNumberFormat="1" applyFont="1" applyFill="1" applyBorder="1" applyAlignment="1">
      <alignment horizontal="center"/>
    </xf>
    <xf numFmtId="169" fontId="106" fillId="36" borderId="16" xfId="0" applyNumberFormat="1" applyFont="1" applyFill="1" applyBorder="1" applyAlignment="1">
      <alignment horizontal="center"/>
    </xf>
    <xf numFmtId="169" fontId="106" fillId="36" borderId="15" xfId="0" applyNumberFormat="1" applyFont="1" applyFill="1" applyBorder="1" applyAlignment="1">
      <alignment horizontal="center" vertical="center"/>
    </xf>
    <xf numFmtId="169" fontId="106" fillId="36" borderId="20" xfId="0" applyNumberFormat="1" applyFont="1" applyFill="1" applyBorder="1" applyAlignment="1">
      <alignment horizontal="center" vertical="center"/>
    </xf>
    <xf numFmtId="169" fontId="106" fillId="36" borderId="2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106" fillId="0" borderId="16" xfId="0" applyNumberFormat="1" applyFont="1" applyBorder="1" applyAlignment="1">
      <alignment/>
    </xf>
    <xf numFmtId="164" fontId="2" fillId="0" borderId="20" xfId="45" applyNumberFormat="1" applyFont="1" applyFill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06" fillId="36" borderId="13" xfId="0" applyFont="1" applyFill="1" applyBorder="1" applyAlignment="1">
      <alignment horizontal="center" vertical="center" wrapText="1"/>
    </xf>
    <xf numFmtId="0" fontId="112" fillId="0" borderId="14" xfId="0" applyFont="1" applyFill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109" fillId="0" borderId="15" xfId="0" applyFont="1" applyFill="1" applyBorder="1" applyAlignment="1">
      <alignment/>
    </xf>
    <xf numFmtId="3" fontId="20" fillId="0" borderId="20" xfId="45" applyNumberFormat="1" applyFont="1" applyFill="1" applyBorder="1" applyAlignment="1">
      <alignment/>
    </xf>
    <xf numFmtId="3" fontId="111" fillId="0" borderId="20" xfId="0" applyNumberFormat="1" applyFont="1" applyFill="1" applyBorder="1" applyAlignment="1">
      <alignment/>
    </xf>
    <xf numFmtId="3" fontId="111" fillId="0" borderId="20" xfId="0" applyNumberFormat="1" applyFont="1" applyBorder="1" applyAlignment="1">
      <alignment/>
    </xf>
    <xf numFmtId="3" fontId="111" fillId="0" borderId="20" xfId="0" applyNumberFormat="1" applyFont="1" applyBorder="1" applyAlignment="1">
      <alignment horizontal="right" vertical="center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20" xfId="45" applyNumberFormat="1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109" fillId="36" borderId="24" xfId="0" applyFont="1" applyFill="1" applyBorder="1" applyAlignment="1">
      <alignment horizontal="left"/>
    </xf>
    <xf numFmtId="0" fontId="109" fillId="36" borderId="16" xfId="0" applyFont="1" applyFill="1" applyBorder="1" applyAlignment="1">
      <alignment horizontal="left"/>
    </xf>
    <xf numFmtId="0" fontId="106" fillId="0" borderId="15" xfId="0" applyFont="1" applyBorder="1" applyAlignment="1">
      <alignment horizontal="center"/>
    </xf>
    <xf numFmtId="169" fontId="106" fillId="0" borderId="17" xfId="0" applyNumberFormat="1" applyFont="1" applyBorder="1" applyAlignment="1">
      <alignment horizontal="center"/>
    </xf>
    <xf numFmtId="169" fontId="106" fillId="36" borderId="17" xfId="0" applyNumberFormat="1" applyFont="1" applyFill="1" applyBorder="1" applyAlignment="1">
      <alignment horizontal="center"/>
    </xf>
    <xf numFmtId="169" fontId="107" fillId="0" borderId="0" xfId="0" applyNumberFormat="1" applyFont="1" applyAlignment="1">
      <alignment/>
    </xf>
    <xf numFmtId="0" fontId="107" fillId="0" borderId="25" xfId="0" applyFont="1" applyBorder="1" applyAlignment="1">
      <alignment vertical="center"/>
    </xf>
    <xf numFmtId="0" fontId="107" fillId="0" borderId="26" xfId="0" applyFont="1" applyBorder="1" applyAlignment="1">
      <alignment vertical="center"/>
    </xf>
    <xf numFmtId="3" fontId="17" fillId="0" borderId="11" xfId="45" applyNumberFormat="1" applyFont="1" applyFill="1" applyBorder="1" applyAlignment="1">
      <alignment horizontal="center" textRotation="90"/>
    </xf>
    <xf numFmtId="3" fontId="17" fillId="0" borderId="11" xfId="0" applyNumberFormat="1" applyFont="1" applyFill="1" applyBorder="1" applyAlignment="1">
      <alignment horizontal="center" textRotation="90"/>
    </xf>
    <xf numFmtId="3" fontId="17" fillId="0" borderId="11" xfId="45" applyNumberFormat="1" applyFont="1" applyBorder="1" applyAlignment="1">
      <alignment horizontal="center" textRotation="90"/>
    </xf>
    <xf numFmtId="3" fontId="17" fillId="0" borderId="11" xfId="64" applyNumberFormat="1" applyFont="1" applyFill="1" applyBorder="1" applyAlignment="1">
      <alignment horizontal="center" textRotation="90"/>
    </xf>
    <xf numFmtId="3" fontId="113" fillId="0" borderId="11" xfId="0" applyNumberFormat="1" applyFont="1" applyFill="1" applyBorder="1" applyAlignment="1">
      <alignment horizontal="center" textRotation="90"/>
    </xf>
    <xf numFmtId="3" fontId="17" fillId="0" borderId="11" xfId="59" applyNumberFormat="1" applyFont="1" applyFill="1" applyBorder="1" applyAlignment="1">
      <alignment horizontal="center" textRotation="90"/>
      <protection/>
    </xf>
    <xf numFmtId="3" fontId="113" fillId="0" borderId="11" xfId="45" applyNumberFormat="1" applyFont="1" applyFill="1" applyBorder="1" applyAlignment="1">
      <alignment horizontal="center" textRotation="90"/>
    </xf>
    <xf numFmtId="3" fontId="113" fillId="0" borderId="11" xfId="45" applyNumberFormat="1" applyFont="1" applyFill="1" applyBorder="1" applyAlignment="1">
      <alignment horizontal="center" textRotation="90" wrapText="1"/>
    </xf>
    <xf numFmtId="3" fontId="17" fillId="0" borderId="11" xfId="45" applyNumberFormat="1" applyFont="1" applyFill="1" applyBorder="1" applyAlignment="1">
      <alignment horizontal="center" textRotation="90" wrapText="1"/>
    </xf>
    <xf numFmtId="3" fontId="17" fillId="0" borderId="11" xfId="59" applyNumberFormat="1" applyFont="1" applyFill="1" applyBorder="1" applyAlignment="1">
      <alignment horizontal="center" textRotation="90" wrapText="1"/>
      <protection/>
    </xf>
    <xf numFmtId="3" fontId="113" fillId="0" borderId="11" xfId="0" applyNumberFormat="1" applyFont="1" applyFill="1" applyBorder="1" applyAlignment="1">
      <alignment horizontal="center" textRotation="90" wrapText="1"/>
    </xf>
    <xf numFmtId="3" fontId="17" fillId="0" borderId="11" xfId="0" applyNumberFormat="1" applyFont="1" applyFill="1" applyBorder="1" applyAlignment="1">
      <alignment horizontal="center" textRotation="90" wrapText="1"/>
    </xf>
    <xf numFmtId="0" fontId="17" fillId="0" borderId="11" xfId="59" applyFont="1" applyBorder="1" applyAlignment="1">
      <alignment horizontal="left" vertical="center" wrapText="1"/>
      <protection/>
    </xf>
    <xf numFmtId="0" fontId="113" fillId="0" borderId="11" xfId="0" applyFont="1" applyFill="1" applyBorder="1" applyAlignment="1">
      <alignment horizontal="left" vertical="center" wrapText="1"/>
    </xf>
    <xf numFmtId="167" fontId="107" fillId="0" borderId="20" xfId="64" applyNumberFormat="1" applyFont="1" applyBorder="1" applyAlignment="1">
      <alignment horizontal="center"/>
    </xf>
    <xf numFmtId="4" fontId="107" fillId="0" borderId="20" xfId="0" applyNumberFormat="1" applyFont="1" applyFill="1" applyBorder="1" applyAlignment="1">
      <alignment horizontal="center"/>
    </xf>
    <xf numFmtId="2" fontId="107" fillId="0" borderId="20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4" fontId="107" fillId="0" borderId="21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0" fontId="107" fillId="0" borderId="21" xfId="0" applyFont="1" applyBorder="1" applyAlignment="1">
      <alignment horizontal="center"/>
    </xf>
    <xf numFmtId="3" fontId="107" fillId="0" borderId="1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3" fontId="107" fillId="0" borderId="29" xfId="0" applyNumberFormat="1" applyFont="1" applyBorder="1" applyAlignment="1">
      <alignment/>
    </xf>
    <xf numFmtId="3" fontId="107" fillId="0" borderId="30" xfId="0" applyNumberFormat="1" applyFont="1" applyBorder="1" applyAlignment="1">
      <alignment/>
    </xf>
    <xf numFmtId="0" fontId="114" fillId="0" borderId="11" xfId="0" applyFont="1" applyBorder="1" applyAlignment="1">
      <alignment horizontal="center"/>
    </xf>
    <xf numFmtId="0" fontId="115" fillId="0" borderId="11" xfId="0" applyFont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115" fillId="0" borderId="0" xfId="0" applyFont="1" applyFill="1" applyAlignment="1">
      <alignment/>
    </xf>
    <xf numFmtId="164" fontId="28" fillId="0" borderId="11" xfId="0" applyNumberFormat="1" applyFont="1" applyFill="1" applyBorder="1" applyAlignment="1">
      <alignment horizontal="right"/>
    </xf>
    <xf numFmtId="164" fontId="28" fillId="0" borderId="11" xfId="45" applyNumberFormat="1" applyFont="1" applyFill="1" applyBorder="1" applyAlignment="1">
      <alignment/>
    </xf>
    <xf numFmtId="164" fontId="114" fillId="0" borderId="11" xfId="0" applyNumberFormat="1" applyFont="1" applyFill="1" applyBorder="1" applyAlignment="1">
      <alignment/>
    </xf>
    <xf numFmtId="3" fontId="115" fillId="0" borderId="11" xfId="0" applyNumberFormat="1" applyFont="1" applyBorder="1" applyAlignment="1">
      <alignment horizontal="right" vertical="center"/>
    </xf>
    <xf numFmtId="0" fontId="4" fillId="33" borderId="31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/>
    </xf>
    <xf numFmtId="164" fontId="114" fillId="0" borderId="11" xfId="0" applyNumberFormat="1" applyFont="1" applyFill="1" applyBorder="1" applyAlignment="1">
      <alignment horizontal="right"/>
    </xf>
    <xf numFmtId="3" fontId="114" fillId="0" borderId="11" xfId="0" applyNumberFormat="1" applyFont="1" applyFill="1" applyBorder="1" applyAlignment="1">
      <alignment horizontal="right" vertical="center"/>
    </xf>
    <xf numFmtId="164" fontId="114" fillId="0" borderId="11" xfId="0" applyNumberFormat="1" applyFont="1" applyFill="1" applyBorder="1" applyAlignment="1">
      <alignment horizontal="right" indent="2"/>
    </xf>
    <xf numFmtId="164" fontId="28" fillId="0" borderId="11" xfId="46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wrapText="1"/>
    </xf>
    <xf numFmtId="37" fontId="115" fillId="0" borderId="11" xfId="0" applyNumberFormat="1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right" vertical="center"/>
    </xf>
    <xf numFmtId="164" fontId="29" fillId="0" borderId="11" xfId="45" applyNumberFormat="1" applyFont="1" applyFill="1" applyBorder="1" applyAlignment="1">
      <alignment horizontal="right" vertical="center"/>
    </xf>
    <xf numFmtId="3" fontId="29" fillId="0" borderId="11" xfId="45" applyNumberFormat="1" applyFont="1" applyFill="1" applyBorder="1" applyAlignment="1">
      <alignment horizontal="right" vertical="center"/>
    </xf>
    <xf numFmtId="3" fontId="115" fillId="0" borderId="11" xfId="0" applyNumberFormat="1" applyFont="1" applyFill="1" applyBorder="1" applyAlignment="1">
      <alignment horizontal="right" vertical="center"/>
    </xf>
    <xf numFmtId="165" fontId="29" fillId="0" borderId="11" xfId="45" applyNumberFormat="1" applyFont="1" applyFill="1" applyBorder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114" fillId="0" borderId="11" xfId="0" applyFont="1" applyBorder="1" applyAlignment="1">
      <alignment horizontal="center" vertical="center"/>
    </xf>
    <xf numFmtId="0" fontId="114" fillId="0" borderId="11" xfId="0" applyFont="1" applyFill="1" applyBorder="1" applyAlignment="1">
      <alignment horizontal="left" vertical="center" wrapText="1"/>
    </xf>
    <xf numFmtId="37" fontId="114" fillId="36" borderId="11" xfId="0" applyNumberFormat="1" applyFont="1" applyFill="1" applyBorder="1" applyAlignment="1">
      <alignment horizontal="right" vertical="center"/>
    </xf>
    <xf numFmtId="0" fontId="114" fillId="0" borderId="11" xfId="0" applyFont="1" applyBorder="1" applyAlignment="1">
      <alignment horizontal="left" vertical="center"/>
    </xf>
    <xf numFmtId="3" fontId="114" fillId="36" borderId="11" xfId="0" applyNumberFormat="1" applyFont="1" applyFill="1" applyBorder="1" applyAlignment="1">
      <alignment horizontal="right" vertical="center"/>
    </xf>
    <xf numFmtId="165" fontId="114" fillId="36" borderId="11" xfId="0" applyNumberFormat="1" applyFont="1" applyFill="1" applyBorder="1" applyAlignment="1">
      <alignment horizontal="right" vertical="center"/>
    </xf>
    <xf numFmtId="41" fontId="29" fillId="0" borderId="11" xfId="59" applyNumberFormat="1" applyFont="1" applyBorder="1" applyAlignment="1">
      <alignment horizontal="right" vertical="center"/>
      <protection/>
    </xf>
    <xf numFmtId="41" fontId="114" fillId="36" borderId="11" xfId="0" applyNumberFormat="1" applyFont="1" applyFill="1" applyBorder="1" applyAlignment="1">
      <alignment horizontal="right" vertical="center"/>
    </xf>
    <xf numFmtId="0" fontId="107" fillId="7" borderId="11" xfId="0" applyFont="1" applyFill="1" applyBorder="1" applyAlignment="1">
      <alignment horizontal="center" vertical="center"/>
    </xf>
    <xf numFmtId="0" fontId="107" fillId="5" borderId="11" xfId="0" applyFont="1" applyFill="1" applyBorder="1" applyAlignment="1">
      <alignment horizontal="center" vertical="center"/>
    </xf>
    <xf numFmtId="0" fontId="107" fillId="2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2" fontId="116" fillId="0" borderId="11" xfId="0" applyNumberFormat="1" applyFont="1" applyBorder="1" applyAlignment="1">
      <alignment horizontal="center" vertical="center"/>
    </xf>
    <xf numFmtId="0" fontId="117" fillId="0" borderId="0" xfId="0" applyFont="1" applyAlignment="1">
      <alignment/>
    </xf>
    <xf numFmtId="0" fontId="36" fillId="0" borderId="0" xfId="0" applyFont="1" applyAlignment="1">
      <alignment/>
    </xf>
    <xf numFmtId="0" fontId="117" fillId="0" borderId="11" xfId="0" applyFont="1" applyBorder="1" applyAlignment="1">
      <alignment/>
    </xf>
    <xf numFmtId="0" fontId="107" fillId="0" borderId="11" xfId="0" applyFont="1" applyFill="1" applyBorder="1" applyAlignment="1">
      <alignment horizontal="left" vertical="center"/>
    </xf>
    <xf numFmtId="0" fontId="106" fillId="0" borderId="20" xfId="0" applyFont="1" applyFill="1" applyBorder="1" applyAlignment="1">
      <alignment/>
    </xf>
    <xf numFmtId="0" fontId="106" fillId="0" borderId="15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11" xfId="0" applyFont="1" applyFill="1" applyBorder="1" applyAlignment="1">
      <alignment horizontal="center" textRotation="90" wrapText="1"/>
    </xf>
    <xf numFmtId="0" fontId="113" fillId="4" borderId="11" xfId="0" applyFont="1" applyFill="1" applyBorder="1" applyAlignment="1">
      <alignment horizontal="left" vertical="center" wrapText="1"/>
    </xf>
    <xf numFmtId="3" fontId="113" fillId="4" borderId="11" xfId="0" applyNumberFormat="1" applyFont="1" applyFill="1" applyBorder="1" applyAlignment="1">
      <alignment horizontal="center" textRotation="90"/>
    </xf>
    <xf numFmtId="3" fontId="113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/>
    </xf>
    <xf numFmtId="3" fontId="17" fillId="4" borderId="11" xfId="45" applyNumberFormat="1" applyFont="1" applyFill="1" applyBorder="1" applyAlignment="1">
      <alignment horizontal="center" textRotation="90"/>
    </xf>
    <xf numFmtId="3" fontId="17" fillId="4" borderId="11" xfId="59" applyNumberFormat="1" applyFont="1" applyFill="1" applyBorder="1" applyAlignment="1">
      <alignment horizontal="center" textRotation="90"/>
      <protection/>
    </xf>
    <xf numFmtId="3" fontId="106" fillId="4" borderId="11" xfId="0" applyNumberFormat="1" applyFont="1" applyFill="1" applyBorder="1" applyAlignment="1">
      <alignment horizontal="center" textRotation="90"/>
    </xf>
    <xf numFmtId="3" fontId="107" fillId="4" borderId="11" xfId="0" applyNumberFormat="1" applyFont="1" applyFill="1" applyBorder="1" applyAlignment="1">
      <alignment horizontal="center" textRotation="90"/>
    </xf>
    <xf numFmtId="0" fontId="2" fillId="36" borderId="22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/>
    </xf>
    <xf numFmtId="0" fontId="117" fillId="0" borderId="23" xfId="0" applyFont="1" applyBorder="1" applyAlignment="1">
      <alignment/>
    </xf>
    <xf numFmtId="0" fontId="117" fillId="0" borderId="19" xfId="0" applyFont="1" applyBorder="1" applyAlignment="1">
      <alignment/>
    </xf>
    <xf numFmtId="0" fontId="106" fillId="0" borderId="11" xfId="0" applyFont="1" applyFill="1" applyBorder="1" applyAlignment="1">
      <alignment/>
    </xf>
    <xf numFmtId="0" fontId="107" fillId="0" borderId="22" xfId="0" applyFont="1" applyFill="1" applyBorder="1" applyAlignment="1">
      <alignment/>
    </xf>
    <xf numFmtId="0" fontId="106" fillId="0" borderId="22" xfId="0" applyFont="1" applyFill="1" applyBorder="1" applyAlignment="1">
      <alignment/>
    </xf>
    <xf numFmtId="165" fontId="117" fillId="0" borderId="11" xfId="42" applyNumberFormat="1" applyFont="1" applyFill="1" applyBorder="1" applyAlignment="1">
      <alignment/>
    </xf>
    <xf numFmtId="3" fontId="117" fillId="0" borderId="11" xfId="0" applyNumberFormat="1" applyFont="1" applyFill="1" applyBorder="1" applyAlignment="1">
      <alignment/>
    </xf>
    <xf numFmtId="165" fontId="117" fillId="0" borderId="11" xfId="42" applyNumberFormat="1" applyFont="1" applyFill="1" applyBorder="1" applyAlignment="1">
      <alignment horizontal="center"/>
    </xf>
    <xf numFmtId="3" fontId="117" fillId="0" borderId="11" xfId="0" applyNumberFormat="1" applyFont="1" applyFill="1" applyBorder="1" applyAlignment="1">
      <alignment horizontal="center"/>
    </xf>
    <xf numFmtId="10" fontId="117" fillId="0" borderId="11" xfId="64" applyNumberFormat="1" applyFont="1" applyFill="1" applyBorder="1" applyAlignment="1">
      <alignment/>
    </xf>
    <xf numFmtId="10" fontId="117" fillId="0" borderId="16" xfId="64" applyNumberFormat="1" applyFont="1" applyFill="1" applyBorder="1" applyAlignment="1">
      <alignment/>
    </xf>
    <xf numFmtId="167" fontId="117" fillId="0" borderId="11" xfId="64" applyNumberFormat="1" applyFont="1" applyFill="1" applyBorder="1" applyAlignment="1">
      <alignment/>
    </xf>
    <xf numFmtId="167" fontId="117" fillId="0" borderId="16" xfId="64" applyNumberFormat="1" applyFont="1" applyFill="1" applyBorder="1" applyAlignment="1">
      <alignment/>
    </xf>
    <xf numFmtId="0" fontId="106" fillId="0" borderId="14" xfId="0" applyFont="1" applyFill="1" applyBorder="1" applyAlignment="1">
      <alignment horizontal="center"/>
    </xf>
    <xf numFmtId="165" fontId="106" fillId="0" borderId="14" xfId="42" applyNumberFormat="1" applyFont="1" applyFill="1" applyBorder="1" applyAlignment="1">
      <alignment horizontal="center"/>
    </xf>
    <xf numFmtId="0" fontId="106" fillId="0" borderId="24" xfId="0" applyFont="1" applyFill="1" applyBorder="1" applyAlignment="1">
      <alignment horizontal="center"/>
    </xf>
    <xf numFmtId="3" fontId="117" fillId="0" borderId="16" xfId="0" applyNumberFormat="1" applyFont="1" applyFill="1" applyBorder="1" applyAlignment="1">
      <alignment/>
    </xf>
    <xf numFmtId="3" fontId="117" fillId="0" borderId="16" xfId="0" applyNumberFormat="1" applyFont="1" applyFill="1" applyBorder="1" applyAlignment="1">
      <alignment horizontal="center"/>
    </xf>
    <xf numFmtId="0" fontId="106" fillId="0" borderId="32" xfId="0" applyFont="1" applyFill="1" applyBorder="1" applyAlignment="1">
      <alignment horizontal="center"/>
    </xf>
    <xf numFmtId="0" fontId="107" fillId="0" borderId="20" xfId="0" applyFont="1" applyFill="1" applyBorder="1" applyAlignment="1">
      <alignment/>
    </xf>
    <xf numFmtId="3" fontId="117" fillId="0" borderId="20" xfId="0" applyNumberFormat="1" applyFont="1" applyFill="1" applyBorder="1" applyAlignment="1">
      <alignment/>
    </xf>
    <xf numFmtId="165" fontId="117" fillId="0" borderId="20" xfId="42" applyNumberFormat="1" applyFont="1" applyFill="1" applyBorder="1" applyAlignment="1">
      <alignment/>
    </xf>
    <xf numFmtId="3" fontId="117" fillId="0" borderId="2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3" fontId="114" fillId="0" borderId="16" xfId="0" applyNumberFormat="1" applyFont="1" applyFill="1" applyBorder="1" applyAlignment="1">
      <alignment horizontal="right"/>
    </xf>
    <xf numFmtId="37" fontId="28" fillId="0" borderId="16" xfId="46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28" fillId="0" borderId="20" xfId="45" applyNumberFormat="1" applyFont="1" applyFill="1" applyBorder="1" applyAlignment="1">
      <alignment/>
    </xf>
    <xf numFmtId="164" fontId="28" fillId="0" borderId="20" xfId="0" applyNumberFormat="1" applyFont="1" applyFill="1" applyBorder="1" applyAlignment="1">
      <alignment horizontal="center"/>
    </xf>
    <xf numFmtId="164" fontId="28" fillId="0" borderId="21" xfId="0" applyNumberFormat="1" applyFont="1" applyFill="1" applyBorder="1" applyAlignment="1">
      <alignment horizontal="center"/>
    </xf>
    <xf numFmtId="37" fontId="107" fillId="0" borderId="11" xfId="0" applyNumberFormat="1" applyFont="1" applyBorder="1" applyAlignment="1">
      <alignment/>
    </xf>
    <xf numFmtId="0" fontId="112" fillId="0" borderId="11" xfId="0" applyFont="1" applyFill="1" applyBorder="1" applyAlignment="1">
      <alignment horizontal="center" vertical="center"/>
    </xf>
    <xf numFmtId="37" fontId="107" fillId="0" borderId="11" xfId="0" applyNumberFormat="1" applyFont="1" applyFill="1" applyBorder="1" applyAlignment="1">
      <alignment/>
    </xf>
    <xf numFmtId="0" fontId="116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18" fillId="0" borderId="0" xfId="0" applyFont="1" applyAlignment="1">
      <alignment/>
    </xf>
    <xf numFmtId="1" fontId="26" fillId="37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/>
    </xf>
    <xf numFmtId="1" fontId="39" fillId="36" borderId="15" xfId="0" applyNumberFormat="1" applyFont="1" applyFill="1" applyBorder="1" applyAlignment="1">
      <alignment horizontal="center"/>
    </xf>
    <xf numFmtId="3" fontId="28" fillId="36" borderId="20" xfId="0" applyNumberFormat="1" applyFont="1" applyFill="1" applyBorder="1" applyAlignment="1">
      <alignment/>
    </xf>
    <xf numFmtId="3" fontId="28" fillId="38" borderId="2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1" fontId="28" fillId="37" borderId="11" xfId="0" applyNumberFormat="1" applyFont="1" applyFill="1" applyBorder="1" applyAlignment="1">
      <alignment horizontal="center"/>
    </xf>
    <xf numFmtId="1" fontId="28" fillId="37" borderId="16" xfId="0" applyNumberFormat="1" applyFont="1" applyFill="1" applyBorder="1" applyAlignment="1">
      <alignment horizontal="center"/>
    </xf>
    <xf numFmtId="3" fontId="28" fillId="36" borderId="16" xfId="0" applyNumberFormat="1" applyFont="1" applyFill="1" applyBorder="1" applyAlignment="1">
      <alignment/>
    </xf>
    <xf numFmtId="1" fontId="39" fillId="37" borderId="10" xfId="0" applyNumberFormat="1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 vertical="center"/>
    </xf>
    <xf numFmtId="0" fontId="107" fillId="7" borderId="33" xfId="0" applyFont="1" applyFill="1" applyBorder="1" applyAlignment="1">
      <alignment horizontal="center" vertical="center"/>
    </xf>
    <xf numFmtId="0" fontId="107" fillId="5" borderId="33" xfId="0" applyFont="1" applyFill="1" applyBorder="1" applyAlignment="1">
      <alignment horizontal="center" vertical="center"/>
    </xf>
    <xf numFmtId="0" fontId="107" fillId="2" borderId="33" xfId="0" applyFont="1" applyFill="1" applyBorder="1" applyAlignment="1">
      <alignment horizontal="center" vertical="center"/>
    </xf>
    <xf numFmtId="0" fontId="107" fillId="0" borderId="33" xfId="0" applyFont="1" applyFill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2" fontId="116" fillId="0" borderId="11" xfId="0" applyNumberFormat="1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0" fontId="107" fillId="0" borderId="35" xfId="0" applyFont="1" applyFill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119" fillId="0" borderId="3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107" fillId="0" borderId="10" xfId="0" applyFont="1" applyBorder="1" applyAlignment="1">
      <alignment horizontal="right" vertical="center"/>
    </xf>
    <xf numFmtId="0" fontId="107" fillId="0" borderId="15" xfId="0" applyFont="1" applyBorder="1" applyAlignment="1">
      <alignment horizontal="right" vertical="center"/>
    </xf>
    <xf numFmtId="0" fontId="107" fillId="0" borderId="20" xfId="0" applyFont="1" applyFill="1" applyBorder="1" applyAlignment="1">
      <alignment horizontal="left" vertical="center"/>
    </xf>
    <xf numFmtId="0" fontId="107" fillId="0" borderId="20" xfId="0" applyFont="1" applyFill="1" applyBorder="1" applyAlignment="1">
      <alignment horizontal="center" vertical="center"/>
    </xf>
    <xf numFmtId="0" fontId="116" fillId="0" borderId="20" xfId="0" applyFont="1" applyFill="1" applyBorder="1" applyAlignment="1">
      <alignment horizontal="center" vertical="center"/>
    </xf>
    <xf numFmtId="2" fontId="116" fillId="0" borderId="20" xfId="0" applyNumberFormat="1" applyFont="1" applyFill="1" applyBorder="1" applyAlignment="1">
      <alignment horizontal="center" vertical="center"/>
    </xf>
    <xf numFmtId="0" fontId="107" fillId="0" borderId="21" xfId="0" applyFont="1" applyFill="1" applyBorder="1" applyAlignment="1">
      <alignment horizontal="center" vertical="center"/>
    </xf>
    <xf numFmtId="0" fontId="120" fillId="0" borderId="18" xfId="0" applyFont="1" applyBorder="1" applyAlignment="1">
      <alignment/>
    </xf>
    <xf numFmtId="3" fontId="120" fillId="0" borderId="22" xfId="0" applyNumberFormat="1" applyFont="1" applyBorder="1" applyAlignment="1">
      <alignment horizontal="center"/>
    </xf>
    <xf numFmtId="3" fontId="120" fillId="0" borderId="0" xfId="0" applyNumberFormat="1" applyFont="1" applyBorder="1" applyAlignment="1">
      <alignment horizontal="center"/>
    </xf>
    <xf numFmtId="3" fontId="120" fillId="0" borderId="10" xfId="0" applyNumberFormat="1" applyFont="1" applyBorder="1" applyAlignment="1">
      <alignment horizontal="left" vertical="center" wrapText="1"/>
    </xf>
    <xf numFmtId="3" fontId="120" fillId="0" borderId="11" xfId="0" applyNumberFormat="1" applyFont="1" applyBorder="1" applyAlignment="1">
      <alignment horizontal="center" vertical="center" wrapText="1"/>
    </xf>
    <xf numFmtId="3" fontId="120" fillId="0" borderId="0" xfId="0" applyNumberFormat="1" applyFont="1" applyBorder="1" applyAlignment="1">
      <alignment horizontal="center" vertical="center" wrapText="1"/>
    </xf>
    <xf numFmtId="3" fontId="120" fillId="0" borderId="39" xfId="0" applyNumberFormat="1" applyFont="1" applyBorder="1" applyAlignment="1">
      <alignment horizontal="center" vertical="center" wrapText="1"/>
    </xf>
    <xf numFmtId="3" fontId="120" fillId="0" borderId="19" xfId="0" applyNumberFormat="1" applyFont="1" applyBorder="1" applyAlignment="1">
      <alignment horizontal="center" vertical="center" wrapText="1"/>
    </xf>
    <xf numFmtId="3" fontId="120" fillId="0" borderId="40" xfId="0" applyNumberFormat="1" applyFont="1" applyBorder="1" applyAlignment="1">
      <alignment horizontal="center" vertical="center" wrapText="1"/>
    </xf>
    <xf numFmtId="3" fontId="120" fillId="0" borderId="12" xfId="0" applyNumberFormat="1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wrapText="1"/>
    </xf>
    <xf numFmtId="0" fontId="120" fillId="11" borderId="25" xfId="0" applyFont="1" applyFill="1" applyBorder="1" applyAlignment="1">
      <alignment horizontal="center" vertical="center" wrapText="1"/>
    </xf>
    <xf numFmtId="3" fontId="120" fillId="0" borderId="17" xfId="0" applyNumberFormat="1" applyFont="1" applyFill="1" applyBorder="1" applyAlignment="1">
      <alignment horizontal="center" vertical="center" wrapText="1"/>
    </xf>
    <xf numFmtId="3" fontId="120" fillId="0" borderId="11" xfId="59" applyNumberFormat="1" applyFont="1" applyFill="1" applyBorder="1">
      <alignment/>
      <protection/>
    </xf>
    <xf numFmtId="3" fontId="120" fillId="0" borderId="11" xfId="0" applyNumberFormat="1" applyFont="1" applyFill="1" applyBorder="1" applyAlignment="1">
      <alignment horizontal="center" vertical="center"/>
    </xf>
    <xf numFmtId="3" fontId="120" fillId="0" borderId="11" xfId="0" applyNumberFormat="1" applyFont="1" applyFill="1" applyBorder="1" applyAlignment="1">
      <alignment horizontal="center" vertical="center" wrapText="1"/>
    </xf>
    <xf numFmtId="3" fontId="120" fillId="39" borderId="41" xfId="0" applyNumberFormat="1" applyFont="1" applyFill="1" applyBorder="1" applyAlignment="1">
      <alignment horizontal="center"/>
    </xf>
    <xf numFmtId="3" fontId="120" fillId="0" borderId="11" xfId="0" applyNumberFormat="1" applyFont="1" applyFill="1" applyBorder="1" applyAlignment="1">
      <alignment horizontal="left" vertical="center" wrapText="1"/>
    </xf>
    <xf numFmtId="3" fontId="120" fillId="0" borderId="11" xfId="0" applyNumberFormat="1" applyFont="1" applyFill="1" applyBorder="1" applyAlignment="1">
      <alignment horizontal="right" vertical="center" wrapText="1"/>
    </xf>
    <xf numFmtId="3" fontId="120" fillId="0" borderId="0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 vertical="center"/>
    </xf>
    <xf numFmtId="3" fontId="106" fillId="0" borderId="42" xfId="42" applyNumberFormat="1" applyFont="1" applyFill="1" applyBorder="1" applyAlignment="1">
      <alignment horizontal="right" vertical="center"/>
    </xf>
    <xf numFmtId="3" fontId="121" fillId="0" borderId="0" xfId="0" applyNumberFormat="1" applyFont="1" applyFill="1" applyBorder="1" applyAlignment="1">
      <alignment vertical="center" wrapText="1"/>
    </xf>
    <xf numFmtId="3" fontId="120" fillId="0" borderId="11" xfId="0" applyNumberFormat="1" applyFont="1" applyBorder="1" applyAlignment="1">
      <alignment horizontal="left" vertical="center" wrapText="1"/>
    </xf>
    <xf numFmtId="3" fontId="120" fillId="0" borderId="11" xfId="0" applyNumberFormat="1" applyFont="1" applyBorder="1" applyAlignment="1">
      <alignment horizontal="right" vertical="center" wrapText="1"/>
    </xf>
    <xf numFmtId="3" fontId="120" fillId="0" borderId="0" xfId="0" applyNumberFormat="1" applyFont="1" applyAlignment="1">
      <alignment/>
    </xf>
    <xf numFmtId="3" fontId="120" fillId="0" borderId="29" xfId="0" applyNumberFormat="1" applyFont="1" applyFill="1" applyBorder="1" applyAlignment="1">
      <alignment horizontal="left" vertical="center" wrapText="1"/>
    </xf>
    <xf numFmtId="3" fontId="120" fillId="36" borderId="11" xfId="0" applyNumberFormat="1" applyFont="1" applyFill="1" applyBorder="1" applyAlignment="1">
      <alignment horizontal="center" vertical="center" wrapText="1"/>
    </xf>
    <xf numFmtId="3" fontId="120" fillId="36" borderId="11" xfId="59" applyNumberFormat="1" applyFont="1" applyFill="1" applyBorder="1">
      <alignment/>
      <protection/>
    </xf>
    <xf numFmtId="3" fontId="120" fillId="0" borderId="0" xfId="0" applyNumberFormat="1" applyFont="1" applyFill="1" applyBorder="1" applyAlignment="1">
      <alignment horizontal="left" vertical="center" wrapText="1"/>
    </xf>
    <xf numFmtId="3" fontId="120" fillId="0" borderId="0" xfId="0" applyNumberFormat="1" applyFont="1" applyFill="1" applyBorder="1" applyAlignment="1">
      <alignment vertical="center" wrapText="1"/>
    </xf>
    <xf numFmtId="3" fontId="120" fillId="16" borderId="11" xfId="0" applyNumberFormat="1" applyFont="1" applyFill="1" applyBorder="1" applyAlignment="1">
      <alignment horizontal="center" vertical="center"/>
    </xf>
    <xf numFmtId="3" fontId="120" fillId="16" borderId="11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 horizontal="center" vertical="center"/>
    </xf>
    <xf numFmtId="3" fontId="117" fillId="0" borderId="0" xfId="0" applyNumberFormat="1" applyFont="1" applyFill="1" applyBorder="1" applyAlignment="1">
      <alignment/>
    </xf>
    <xf numFmtId="3" fontId="120" fillId="13" borderId="43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/>
    </xf>
    <xf numFmtId="0" fontId="117" fillId="0" borderId="0" xfId="0" applyFont="1" applyFill="1" applyBorder="1" applyAlignment="1">
      <alignment/>
    </xf>
    <xf numFmtId="3" fontId="117" fillId="0" borderId="23" xfId="0" applyNumberFormat="1" applyFont="1" applyBorder="1" applyAlignment="1">
      <alignment/>
    </xf>
    <xf numFmtId="3" fontId="120" fillId="0" borderId="44" xfId="0" applyNumberFormat="1" applyFont="1" applyBorder="1" applyAlignment="1">
      <alignment vertical="center"/>
    </xf>
    <xf numFmtId="3" fontId="120" fillId="0" borderId="45" xfId="0" applyNumberFormat="1" applyFont="1" applyBorder="1" applyAlignment="1">
      <alignment horizontal="right" vertical="center" wrapText="1"/>
    </xf>
    <xf numFmtId="3" fontId="120" fillId="0" borderId="46" xfId="0" applyNumberFormat="1" applyFont="1" applyBorder="1" applyAlignment="1">
      <alignment horizontal="right" vertical="center" wrapText="1"/>
    </xf>
    <xf numFmtId="0" fontId="120" fillId="0" borderId="0" xfId="0" applyFont="1" applyBorder="1" applyAlignment="1">
      <alignment horizontal="center" vertical="center" wrapText="1"/>
    </xf>
    <xf numFmtId="3" fontId="120" fillId="0" borderId="11" xfId="0" applyNumberFormat="1" applyFont="1" applyBorder="1" applyAlignment="1">
      <alignment horizontal="right" vertical="center"/>
    </xf>
    <xf numFmtId="3" fontId="120" fillId="0" borderId="45" xfId="0" applyNumberFormat="1" applyFont="1" applyBorder="1" applyAlignment="1">
      <alignment horizontal="right" vertical="center"/>
    </xf>
    <xf numFmtId="3" fontId="117" fillId="0" borderId="0" xfId="0" applyNumberFormat="1" applyFont="1" applyBorder="1" applyAlignment="1">
      <alignment/>
    </xf>
    <xf numFmtId="3" fontId="120" fillId="0" borderId="47" xfId="0" applyNumberFormat="1" applyFont="1" applyBorder="1" applyAlignment="1">
      <alignment horizontal="right" vertical="center"/>
    </xf>
    <xf numFmtId="3" fontId="120" fillId="0" borderId="46" xfId="0" applyNumberFormat="1" applyFont="1" applyBorder="1" applyAlignment="1">
      <alignment horizontal="right" vertical="center"/>
    </xf>
    <xf numFmtId="3" fontId="120" fillId="0" borderId="24" xfId="0" applyNumberFormat="1" applyFont="1" applyBorder="1" applyAlignment="1">
      <alignment horizontal="right" vertical="center"/>
    </xf>
    <xf numFmtId="3" fontId="120" fillId="0" borderId="0" xfId="0" applyNumberFormat="1" applyFont="1" applyBorder="1" applyAlignment="1">
      <alignment horizontal="right" vertical="center"/>
    </xf>
    <xf numFmtId="3" fontId="120" fillId="0" borderId="16" xfId="0" applyNumberFormat="1" applyFont="1" applyBorder="1" applyAlignment="1">
      <alignment horizontal="right" vertical="center"/>
    </xf>
    <xf numFmtId="3" fontId="120" fillId="0" borderId="21" xfId="0" applyNumberFormat="1" applyFont="1" applyBorder="1" applyAlignment="1">
      <alignment horizontal="center" vertical="center"/>
    </xf>
    <xf numFmtId="3" fontId="120" fillId="0" borderId="48" xfId="0" applyNumberFormat="1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/>
    </xf>
    <xf numFmtId="3" fontId="120" fillId="39" borderId="49" xfId="0" applyNumberFormat="1" applyFont="1" applyFill="1" applyBorder="1" applyAlignment="1">
      <alignment horizontal="center" vertical="center"/>
    </xf>
    <xf numFmtId="3" fontId="117" fillId="0" borderId="0" xfId="0" applyNumberFormat="1" applyFont="1" applyAlignment="1">
      <alignment/>
    </xf>
    <xf numFmtId="3" fontId="104" fillId="0" borderId="42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8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65" fontId="25" fillId="0" borderId="11" xfId="42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165" fontId="38" fillId="0" borderId="11" xfId="42" applyNumberFormat="1" applyFont="1" applyFill="1" applyBorder="1" applyAlignment="1">
      <alignment/>
    </xf>
    <xf numFmtId="165" fontId="38" fillId="0" borderId="11" xfId="0" applyNumberFormat="1" applyFont="1" applyFill="1" applyBorder="1" applyAlignment="1">
      <alignment/>
    </xf>
    <xf numFmtId="37" fontId="38" fillId="0" borderId="11" xfId="42" applyNumberFormat="1" applyFont="1" applyFill="1" applyBorder="1" applyAlignment="1">
      <alignment/>
    </xf>
    <xf numFmtId="43" fontId="38" fillId="0" borderId="11" xfId="42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50" fillId="0" borderId="11" xfId="0" applyFont="1" applyFill="1" applyBorder="1" applyAlignment="1">
      <alignment/>
    </xf>
    <xf numFmtId="165" fontId="37" fillId="0" borderId="11" xfId="42" applyNumberFormat="1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165" fontId="52" fillId="0" borderId="11" xfId="42" applyNumberFormat="1" applyFont="1" applyFill="1" applyBorder="1" applyAlignment="1">
      <alignment/>
    </xf>
    <xf numFmtId="0" fontId="27" fillId="0" borderId="3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123" fillId="0" borderId="2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vertical="center"/>
    </xf>
    <xf numFmtId="3" fontId="27" fillId="0" borderId="14" xfId="0" applyNumberFormat="1" applyFont="1" applyFill="1" applyBorder="1" applyAlignment="1">
      <alignment horizontal="right"/>
    </xf>
    <xf numFmtId="3" fontId="114" fillId="0" borderId="24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 indent="1"/>
    </xf>
    <xf numFmtId="3" fontId="115" fillId="0" borderId="11" xfId="0" applyNumberFormat="1" applyFont="1" applyFill="1" applyBorder="1" applyAlignment="1">
      <alignment horizontal="right"/>
    </xf>
    <xf numFmtId="3" fontId="115" fillId="0" borderId="16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left" vertical="center" indent="1"/>
    </xf>
    <xf numFmtId="3" fontId="115" fillId="0" borderId="20" xfId="0" applyNumberFormat="1" applyFont="1" applyFill="1" applyBorder="1" applyAlignment="1">
      <alignment horizontal="right"/>
    </xf>
    <xf numFmtId="3" fontId="115" fillId="0" borderId="21" xfId="0" applyNumberFormat="1" applyFont="1" applyFill="1" applyBorder="1" applyAlignment="1">
      <alignment horizontal="right"/>
    </xf>
    <xf numFmtId="0" fontId="27" fillId="40" borderId="13" xfId="0" applyFont="1" applyFill="1" applyBorder="1" applyAlignment="1">
      <alignment horizontal="left" vertical="center"/>
    </xf>
    <xf numFmtId="3" fontId="27" fillId="40" borderId="14" xfId="0" applyNumberFormat="1" applyFont="1" applyFill="1" applyBorder="1" applyAlignment="1">
      <alignment horizontal="right"/>
    </xf>
    <xf numFmtId="3" fontId="27" fillId="40" borderId="24" xfId="0" applyNumberFormat="1" applyFont="1" applyFill="1" applyBorder="1" applyAlignment="1">
      <alignment horizontal="right"/>
    </xf>
    <xf numFmtId="0" fontId="115" fillId="0" borderId="19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/>
    </xf>
    <xf numFmtId="0" fontId="115" fillId="0" borderId="23" xfId="0" applyFont="1" applyFill="1" applyBorder="1" applyAlignment="1">
      <alignment/>
    </xf>
    <xf numFmtId="0" fontId="29" fillId="0" borderId="13" xfId="0" applyFont="1" applyFill="1" applyBorder="1" applyAlignment="1">
      <alignment vertical="center" wrapText="1"/>
    </xf>
    <xf numFmtId="3" fontId="114" fillId="0" borderId="14" xfId="0" applyNumberFormat="1" applyFont="1" applyFill="1" applyBorder="1" applyAlignment="1">
      <alignment/>
    </xf>
    <xf numFmtId="3" fontId="114" fillId="0" borderId="24" xfId="0" applyNumberFormat="1" applyFont="1" applyFill="1" applyBorder="1" applyAlignment="1">
      <alignment/>
    </xf>
    <xf numFmtId="0" fontId="118" fillId="0" borderId="10" xfId="61" applyFont="1" applyFill="1" applyBorder="1" applyAlignment="1">
      <alignment horizontal="left" vertical="center" wrapText="1"/>
      <protection/>
    </xf>
    <xf numFmtId="3" fontId="27" fillId="0" borderId="11" xfId="61" applyNumberFormat="1" applyFont="1" applyFill="1" applyBorder="1" applyAlignment="1">
      <alignment vertical="center"/>
      <protection/>
    </xf>
    <xf numFmtId="3" fontId="27" fillId="0" borderId="11" xfId="42" applyNumberFormat="1" applyFont="1" applyFill="1" applyBorder="1" applyAlignment="1">
      <alignment vertical="center"/>
    </xf>
    <xf numFmtId="3" fontId="27" fillId="0" borderId="16" xfId="42" applyNumberFormat="1" applyFont="1" applyFill="1" applyBorder="1" applyAlignment="1">
      <alignment horizontal="right" vertical="center"/>
    </xf>
    <xf numFmtId="165" fontId="27" fillId="0" borderId="11" xfId="42" applyNumberFormat="1" applyFont="1" applyFill="1" applyBorder="1" applyAlignment="1">
      <alignment vertical="center"/>
    </xf>
    <xf numFmtId="37" fontId="27" fillId="0" borderId="16" xfId="61" applyNumberFormat="1" applyFont="1" applyFill="1" applyBorder="1" applyAlignment="1">
      <alignment horizontal="right" vertical="center"/>
      <protection/>
    </xf>
    <xf numFmtId="0" fontId="118" fillId="0" borderId="15" xfId="61" applyFont="1" applyFill="1" applyBorder="1" applyAlignment="1">
      <alignment horizontal="left" vertical="center"/>
      <protection/>
    </xf>
    <xf numFmtId="37" fontId="27" fillId="0" borderId="20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0" borderId="20" xfId="42" applyNumberFormat="1" applyFont="1" applyFill="1" applyBorder="1" applyAlignment="1">
      <alignment vertical="center"/>
    </xf>
    <xf numFmtId="37" fontId="27" fillId="0" borderId="21" xfId="61" applyNumberFormat="1" applyFont="1" applyFill="1" applyBorder="1" applyAlignment="1">
      <alignment horizontal="right" vertical="center"/>
      <protection/>
    </xf>
    <xf numFmtId="0" fontId="120" fillId="16" borderId="11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/>
    </xf>
    <xf numFmtId="0" fontId="120" fillId="16" borderId="11" xfId="0" applyFont="1" applyFill="1" applyBorder="1" applyAlignment="1">
      <alignment horizontal="center" vertical="center"/>
    </xf>
    <xf numFmtId="0" fontId="117" fillId="0" borderId="0" xfId="0" applyFont="1" applyAlignment="1">
      <alignment horizontal="right" vertical="center"/>
    </xf>
    <xf numFmtId="0" fontId="120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117" fillId="0" borderId="11" xfId="0" applyFont="1" applyBorder="1" applyAlignment="1">
      <alignment horizontal="left" vertical="center" wrapText="1"/>
    </xf>
    <xf numFmtId="170" fontId="120" fillId="0" borderId="11" xfId="0" applyNumberFormat="1" applyFont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right" vertical="center"/>
    </xf>
    <xf numFmtId="3" fontId="120" fillId="0" borderId="11" xfId="0" applyNumberFormat="1" applyFont="1" applyFill="1" applyBorder="1" applyAlignment="1">
      <alignment horizontal="right" vertical="center"/>
    </xf>
    <xf numFmtId="170" fontId="120" fillId="0" borderId="12" xfId="0" applyNumberFormat="1" applyFont="1" applyBorder="1" applyAlignment="1">
      <alignment horizontal="right" vertical="center" wrapText="1"/>
    </xf>
    <xf numFmtId="0" fontId="117" fillId="0" borderId="11" xfId="0" applyFont="1" applyFill="1" applyBorder="1" applyAlignment="1">
      <alignment horizontal="left" vertical="center" wrapText="1"/>
    </xf>
    <xf numFmtId="170" fontId="120" fillId="0" borderId="43" xfId="0" applyNumberFormat="1" applyFont="1" applyFill="1" applyBorder="1" applyAlignment="1">
      <alignment horizontal="right" vertical="center" wrapText="1"/>
    </xf>
    <xf numFmtId="37" fontId="120" fillId="0" borderId="11" xfId="0" applyNumberFormat="1" applyFont="1" applyBorder="1" applyAlignment="1">
      <alignment horizontal="right" vertical="center"/>
    </xf>
    <xf numFmtId="170" fontId="120" fillId="0" borderId="22" xfId="0" applyNumberFormat="1" applyFont="1" applyFill="1" applyBorder="1" applyAlignment="1">
      <alignment horizontal="right" vertical="center" wrapText="1"/>
    </xf>
    <xf numFmtId="170" fontId="120" fillId="0" borderId="11" xfId="0" applyNumberFormat="1" applyFont="1" applyFill="1" applyBorder="1" applyAlignment="1">
      <alignment horizontal="right" vertical="center" wrapText="1"/>
    </xf>
    <xf numFmtId="170" fontId="120" fillId="0" borderId="12" xfId="0" applyNumberFormat="1" applyFont="1" applyFill="1" applyBorder="1" applyAlignment="1">
      <alignment horizontal="right" vertical="center" wrapText="1"/>
    </xf>
    <xf numFmtId="3" fontId="120" fillId="0" borderId="11" xfId="59" applyNumberFormat="1" applyFont="1" applyFill="1" applyBorder="1" applyAlignment="1">
      <alignment horizontal="right" vertical="center"/>
      <protection/>
    </xf>
    <xf numFmtId="165" fontId="120" fillId="0" borderId="11" xfId="46" applyNumberFormat="1" applyFont="1" applyFill="1" applyBorder="1" applyAlignment="1">
      <alignment horizontal="right" vertical="center"/>
    </xf>
    <xf numFmtId="3" fontId="120" fillId="0" borderId="29" xfId="59" applyNumberFormat="1" applyFont="1" applyFill="1" applyBorder="1" applyAlignment="1">
      <alignment horizontal="right" vertical="center"/>
      <protection/>
    </xf>
    <xf numFmtId="0" fontId="117" fillId="0" borderId="11" xfId="0" applyFont="1" applyBorder="1" applyAlignment="1">
      <alignment vertical="center" wrapText="1"/>
    </xf>
    <xf numFmtId="3" fontId="120" fillId="0" borderId="43" xfId="59" applyNumberFormat="1" applyFont="1" applyFill="1" applyBorder="1" applyAlignment="1">
      <alignment horizontal="right" vertical="center"/>
      <protection/>
    </xf>
    <xf numFmtId="165" fontId="120" fillId="0" borderId="43" xfId="46" applyNumberFormat="1" applyFont="1" applyFill="1" applyBorder="1" applyAlignment="1">
      <alignment horizontal="right" vertical="center"/>
    </xf>
    <xf numFmtId="3" fontId="120" fillId="0" borderId="47" xfId="59" applyNumberFormat="1" applyFont="1" applyFill="1" applyBorder="1" applyAlignment="1">
      <alignment horizontal="right" vertical="center"/>
      <protection/>
    </xf>
    <xf numFmtId="3" fontId="120" fillId="37" borderId="11" xfId="59" applyNumberFormat="1" applyFont="1" applyFill="1" applyBorder="1" applyAlignment="1">
      <alignment horizontal="right" vertical="center"/>
      <protection/>
    </xf>
    <xf numFmtId="3" fontId="117" fillId="37" borderId="11" xfId="0" applyNumberFormat="1" applyFont="1" applyFill="1" applyBorder="1" applyAlignment="1">
      <alignment horizontal="right" vertical="center"/>
    </xf>
    <xf numFmtId="3" fontId="117" fillId="0" borderId="11" xfId="0" applyNumberFormat="1" applyFont="1" applyFill="1" applyBorder="1" applyAlignment="1">
      <alignment horizontal="right" vertical="center"/>
    </xf>
    <xf numFmtId="3" fontId="117" fillId="0" borderId="29" xfId="0" applyNumberFormat="1" applyFont="1" applyFill="1" applyBorder="1" applyAlignment="1">
      <alignment horizontal="right" vertical="center"/>
    </xf>
    <xf numFmtId="37" fontId="117" fillId="0" borderId="11" xfId="0" applyNumberFormat="1" applyFont="1" applyBorder="1" applyAlignment="1">
      <alignment horizontal="right" vertical="center"/>
    </xf>
    <xf numFmtId="37" fontId="117" fillId="37" borderId="11" xfId="0" applyNumberFormat="1" applyFont="1" applyFill="1" applyBorder="1" applyAlignment="1">
      <alignment horizontal="right" vertical="center"/>
    </xf>
    <xf numFmtId="170" fontId="120" fillId="41" borderId="22" xfId="0" applyNumberFormat="1" applyFont="1" applyFill="1" applyBorder="1" applyAlignment="1">
      <alignment horizontal="right" vertical="center" wrapText="1"/>
    </xf>
    <xf numFmtId="0" fontId="117" fillId="0" borderId="11" xfId="0" applyFont="1" applyBorder="1" applyAlignment="1">
      <alignment horizontal="left" vertical="center"/>
    </xf>
    <xf numFmtId="170" fontId="120" fillId="0" borderId="12" xfId="0" applyNumberFormat="1" applyFont="1" applyBorder="1" applyAlignment="1">
      <alignment horizontal="right" vertical="center"/>
    </xf>
    <xf numFmtId="0" fontId="117" fillId="37" borderId="11" xfId="0" applyFont="1" applyFill="1" applyBorder="1" applyAlignment="1">
      <alignment horizontal="right" vertical="center"/>
    </xf>
    <xf numFmtId="170" fontId="117" fillId="0" borderId="11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right"/>
    </xf>
    <xf numFmtId="165" fontId="117" fillId="0" borderId="29" xfId="42" applyNumberFormat="1" applyFont="1" applyFill="1" applyBorder="1" applyAlignment="1">
      <alignment/>
    </xf>
    <xf numFmtId="3" fontId="36" fillId="0" borderId="11" xfId="59" applyNumberFormat="1" applyFont="1" applyFill="1" applyBorder="1" applyAlignment="1">
      <alignment horizontal="right"/>
      <protection/>
    </xf>
    <xf numFmtId="3" fontId="36" fillId="0" borderId="12" xfId="59" applyNumberFormat="1" applyFont="1" applyFill="1" applyBorder="1" applyAlignment="1">
      <alignment horizontal="right" vertical="center"/>
      <protection/>
    </xf>
    <xf numFmtId="3" fontId="117" fillId="37" borderId="11" xfId="0" applyNumberFormat="1" applyFont="1" applyFill="1" applyBorder="1" applyAlignment="1">
      <alignment/>
    </xf>
    <xf numFmtId="3" fontId="36" fillId="0" borderId="12" xfId="59" applyNumberFormat="1" applyFont="1" applyFill="1" applyBorder="1" applyAlignment="1">
      <alignment horizontal="center" vertical="center"/>
      <protection/>
    </xf>
    <xf numFmtId="0" fontId="36" fillId="0" borderId="11" xfId="60" applyFont="1" applyFill="1" applyBorder="1" quotePrefix="1">
      <alignment/>
      <protection/>
    </xf>
    <xf numFmtId="170" fontId="117" fillId="0" borderId="12" xfId="0" applyNumberFormat="1" applyFont="1" applyFill="1" applyBorder="1" applyAlignment="1">
      <alignment horizontal="right" vertical="center" wrapText="1"/>
    </xf>
    <xf numFmtId="0" fontId="117" fillId="0" borderId="12" xfId="0" applyFont="1" applyBorder="1" applyAlignment="1">
      <alignment vertical="center" wrapText="1"/>
    </xf>
    <xf numFmtId="3" fontId="36" fillId="0" borderId="12" xfId="59" applyNumberFormat="1" applyFont="1" applyFill="1" applyBorder="1" applyAlignment="1">
      <alignment horizontal="right"/>
      <protection/>
    </xf>
    <xf numFmtId="14" fontId="36" fillId="0" borderId="11" xfId="0" applyNumberFormat="1" applyFont="1" applyFill="1" applyBorder="1" applyAlignment="1">
      <alignment horizontal="right" vertical="center" wrapText="1"/>
    </xf>
    <xf numFmtId="0" fontId="117" fillId="0" borderId="11" xfId="0" applyFont="1" applyFill="1" applyBorder="1" applyAlignment="1">
      <alignment horizontal="left" vertical="center"/>
    </xf>
    <xf numFmtId="170" fontId="117" fillId="0" borderId="12" xfId="0" applyNumberFormat="1" applyFont="1" applyFill="1" applyBorder="1" applyAlignment="1">
      <alignment horizontal="right" vertical="center"/>
    </xf>
    <xf numFmtId="169" fontId="117" fillId="0" borderId="11" xfId="0" applyNumberFormat="1" applyFont="1" applyBorder="1" applyAlignment="1">
      <alignment/>
    </xf>
    <xf numFmtId="0" fontId="117" fillId="37" borderId="11" xfId="0" applyFont="1" applyFill="1" applyBorder="1" applyAlignment="1">
      <alignment/>
    </xf>
    <xf numFmtId="0" fontId="117" fillId="0" borderId="0" xfId="0" applyFont="1" applyFill="1" applyBorder="1" applyAlignment="1">
      <alignment horizontal="left" vertical="center"/>
    </xf>
    <xf numFmtId="0" fontId="117" fillId="7" borderId="11" xfId="0" applyFont="1" applyFill="1" applyBorder="1" applyAlignment="1">
      <alignment horizontal="left" vertical="center" wrapText="1"/>
    </xf>
    <xf numFmtId="170" fontId="117" fillId="7" borderId="43" xfId="0" applyNumberFormat="1" applyFont="1" applyFill="1" applyBorder="1" applyAlignment="1">
      <alignment horizontal="right" vertical="center" wrapText="1"/>
    </xf>
    <xf numFmtId="0" fontId="117" fillId="0" borderId="11" xfId="0" applyFont="1" applyBorder="1" applyAlignment="1">
      <alignment horizontal="right" vertical="center"/>
    </xf>
    <xf numFmtId="3" fontId="120" fillId="0" borderId="17" xfId="0" applyNumberFormat="1" applyFont="1" applyFill="1" applyBorder="1" applyAlignment="1">
      <alignment horizontal="right" vertical="center"/>
    </xf>
    <xf numFmtId="37" fontId="120" fillId="0" borderId="11" xfId="0" applyNumberFormat="1" applyFont="1" applyFill="1" applyBorder="1" applyAlignment="1">
      <alignment horizontal="right" vertical="center"/>
    </xf>
    <xf numFmtId="3" fontId="120" fillId="0" borderId="50" xfId="59" applyNumberFormat="1" applyFont="1" applyFill="1" applyBorder="1" applyAlignment="1">
      <alignment horizontal="right" vertical="center"/>
      <protection/>
    </xf>
    <xf numFmtId="3" fontId="120" fillId="0" borderId="51" xfId="59" applyNumberFormat="1" applyFont="1" applyFill="1" applyBorder="1" applyAlignment="1">
      <alignment horizontal="right" vertical="center"/>
      <protection/>
    </xf>
    <xf numFmtId="37" fontId="117" fillId="0" borderId="11" xfId="0" applyNumberFormat="1" applyFont="1" applyFill="1" applyBorder="1" applyAlignment="1">
      <alignment horizontal="right" vertical="center"/>
    </xf>
    <xf numFmtId="37" fontId="117" fillId="0" borderId="12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/>
    </xf>
    <xf numFmtId="3" fontId="114" fillId="36" borderId="50" xfId="0" applyNumberFormat="1" applyFont="1" applyFill="1" applyBorder="1" applyAlignment="1">
      <alignment horizontal="center" vertical="center"/>
    </xf>
    <xf numFmtId="3" fontId="114" fillId="0" borderId="11" xfId="59" applyNumberFormat="1" applyFont="1" applyFill="1" applyBorder="1" applyAlignment="1">
      <alignment horizontal="right" vertical="center"/>
      <protection/>
    </xf>
    <xf numFmtId="165" fontId="114" fillId="0" borderId="11" xfId="46" applyNumberFormat="1" applyFont="1" applyFill="1" applyBorder="1" applyAlignment="1">
      <alignment horizontal="right" vertical="center"/>
    </xf>
    <xf numFmtId="3" fontId="114" fillId="0" borderId="29" xfId="59" applyNumberFormat="1" applyFont="1" applyFill="1" applyBorder="1" applyAlignment="1">
      <alignment horizontal="right" vertical="center"/>
      <protection/>
    </xf>
    <xf numFmtId="3" fontId="114" fillId="0" borderId="11" xfId="0" applyNumberFormat="1" applyFont="1" applyFill="1" applyBorder="1" applyAlignment="1">
      <alignment vertical="center"/>
    </xf>
    <xf numFmtId="165" fontId="114" fillId="0" borderId="11" xfId="46" applyNumberFormat="1" applyFont="1" applyFill="1" applyBorder="1" applyAlignment="1">
      <alignment vertical="center"/>
    </xf>
    <xf numFmtId="3" fontId="114" fillId="0" borderId="43" xfId="59" applyNumberFormat="1" applyFont="1" applyFill="1" applyBorder="1" applyAlignment="1">
      <alignment horizontal="right" vertical="center"/>
      <protection/>
    </xf>
    <xf numFmtId="165" fontId="114" fillId="0" borderId="43" xfId="46" applyNumberFormat="1" applyFont="1" applyFill="1" applyBorder="1" applyAlignment="1">
      <alignment horizontal="right" vertical="center"/>
    </xf>
    <xf numFmtId="3" fontId="114" fillId="0" borderId="47" xfId="59" applyNumberFormat="1" applyFont="1" applyFill="1" applyBorder="1" applyAlignment="1">
      <alignment horizontal="right" vertical="center"/>
      <protection/>
    </xf>
    <xf numFmtId="3" fontId="114" fillId="37" borderId="11" xfId="59" applyNumberFormat="1" applyFont="1" applyFill="1" applyBorder="1" applyAlignment="1">
      <alignment horizontal="right" vertical="center"/>
      <protection/>
    </xf>
    <xf numFmtId="3" fontId="115" fillId="0" borderId="0" xfId="0" applyNumberFormat="1" applyFont="1" applyFill="1" applyAlignment="1">
      <alignment/>
    </xf>
    <xf numFmtId="165" fontId="28" fillId="0" borderId="11" xfId="42" applyNumberFormat="1" applyFont="1" applyFill="1" applyBorder="1" applyAlignment="1">
      <alignment/>
    </xf>
    <xf numFmtId="37" fontId="28" fillId="0" borderId="11" xfId="42" applyNumberFormat="1" applyFont="1" applyFill="1" applyBorder="1" applyAlignment="1">
      <alignment/>
    </xf>
    <xf numFmtId="1" fontId="115" fillId="0" borderId="0" xfId="0" applyNumberFormat="1" applyFont="1" applyFill="1" applyAlignment="1">
      <alignment/>
    </xf>
    <xf numFmtId="165" fontId="28" fillId="0" borderId="0" xfId="42" applyNumberFormat="1" applyFont="1" applyFill="1" applyBorder="1" applyAlignment="1">
      <alignment/>
    </xf>
    <xf numFmtId="165" fontId="115" fillId="0" borderId="0" xfId="0" applyNumberFormat="1" applyFont="1" applyFill="1" applyBorder="1" applyAlignment="1">
      <alignment/>
    </xf>
    <xf numFmtId="3" fontId="114" fillId="0" borderId="11" xfId="0" applyNumberFormat="1" applyFont="1" applyFill="1" applyBorder="1" applyAlignment="1">
      <alignment/>
    </xf>
    <xf numFmtId="37" fontId="114" fillId="0" borderId="11" xfId="0" applyNumberFormat="1" applyFont="1" applyBorder="1" applyAlignment="1">
      <alignment horizontal="right" vertical="center"/>
    </xf>
    <xf numFmtId="165" fontId="114" fillId="0" borderId="11" xfId="42" applyNumberFormat="1" applyFont="1" applyFill="1" applyBorder="1" applyAlignment="1">
      <alignment/>
    </xf>
    <xf numFmtId="165" fontId="114" fillId="0" borderId="29" xfId="42" applyNumberFormat="1" applyFont="1" applyFill="1" applyBorder="1" applyAlignment="1">
      <alignment/>
    </xf>
    <xf numFmtId="3" fontId="114" fillId="37" borderId="11" xfId="0" applyNumberFormat="1" applyFont="1" applyFill="1" applyBorder="1" applyAlignment="1">
      <alignment horizontal="right" vertical="center"/>
    </xf>
    <xf numFmtId="3" fontId="114" fillId="0" borderId="29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/>
    </xf>
    <xf numFmtId="3" fontId="114" fillId="0" borderId="16" xfId="0" applyNumberFormat="1" applyFont="1" applyFill="1" applyBorder="1" applyAlignment="1">
      <alignment/>
    </xf>
    <xf numFmtId="0" fontId="109" fillId="36" borderId="21" xfId="0" applyFont="1" applyFill="1" applyBorder="1" applyAlignment="1">
      <alignment horizontal="left"/>
    </xf>
    <xf numFmtId="0" fontId="106" fillId="42" borderId="52" xfId="0" applyFont="1" applyFill="1" applyBorder="1" applyAlignment="1">
      <alignment horizontal="center" vertical="center" wrapText="1"/>
    </xf>
    <xf numFmtId="0" fontId="124" fillId="42" borderId="43" xfId="0" applyFont="1" applyFill="1" applyBorder="1" applyAlignment="1">
      <alignment horizontal="center" vertical="center" wrapText="1"/>
    </xf>
    <xf numFmtId="0" fontId="106" fillId="42" borderId="43" xfId="0" applyFont="1" applyFill="1" applyBorder="1" applyAlignment="1">
      <alignment horizontal="center" vertical="center" wrapText="1"/>
    </xf>
    <xf numFmtId="0" fontId="106" fillId="42" borderId="53" xfId="0" applyFont="1" applyFill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/>
    </xf>
    <xf numFmtId="0" fontId="125" fillId="0" borderId="14" xfId="0" applyFont="1" applyBorder="1" applyAlignment="1">
      <alignment vertical="center"/>
    </xf>
    <xf numFmtId="0" fontId="106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1" fontId="126" fillId="43" borderId="14" xfId="0" applyNumberFormat="1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horizontal="left" vertical="center"/>
    </xf>
    <xf numFmtId="0" fontId="125" fillId="0" borderId="11" xfId="0" applyFont="1" applyBorder="1" applyAlignment="1">
      <alignment vertical="center"/>
    </xf>
    <xf numFmtId="0" fontId="10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1" fontId="126" fillId="43" borderId="11" xfId="0" applyNumberFormat="1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horizontal="left" vertical="center"/>
    </xf>
    <xf numFmtId="0" fontId="125" fillId="0" borderId="20" xfId="0" applyFont="1" applyBorder="1" applyAlignment="1">
      <alignment vertical="center"/>
    </xf>
    <xf numFmtId="0" fontId="106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71" fontId="126" fillId="43" borderId="20" xfId="0" applyNumberFormat="1" applyFont="1" applyFill="1" applyBorder="1" applyAlignment="1">
      <alignment horizontal="center" vertical="center" wrapText="1"/>
    </xf>
    <xf numFmtId="0" fontId="104" fillId="0" borderId="21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55" fillId="0" borderId="54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0" xfId="0" applyFont="1" applyAlignment="1">
      <alignment/>
    </xf>
    <xf numFmtId="0" fontId="12" fillId="0" borderId="5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44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53" fillId="0" borderId="11" xfId="0" applyNumberFormat="1" applyFont="1" applyFill="1" applyBorder="1" applyAlignment="1">
      <alignment/>
    </xf>
    <xf numFmtId="3" fontId="3" fillId="44" borderId="58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44" borderId="11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6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56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63" xfId="0" applyFont="1" applyBorder="1" applyAlignment="1">
      <alignment/>
    </xf>
    <xf numFmtId="0" fontId="0" fillId="0" borderId="64" xfId="0" applyBorder="1" applyAlignment="1">
      <alignment horizontal="center" vertic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68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3" fillId="0" borderId="61" xfId="0" applyNumberFormat="1" applyFont="1" applyFill="1" applyBorder="1" applyAlignment="1">
      <alignment horizontal="center"/>
    </xf>
    <xf numFmtId="43" fontId="3" fillId="0" borderId="46" xfId="42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172" fontId="53" fillId="0" borderId="38" xfId="0" applyNumberFormat="1" applyFont="1" applyFill="1" applyBorder="1" applyAlignment="1">
      <alignment horizontal="center"/>
    </xf>
    <xf numFmtId="172" fontId="53" fillId="0" borderId="18" xfId="0" applyNumberFormat="1" applyFont="1" applyFill="1" applyBorder="1" applyAlignment="1">
      <alignment horizontal="center"/>
    </xf>
    <xf numFmtId="172" fontId="53" fillId="0" borderId="46" xfId="0" applyNumberFormat="1" applyFont="1" applyFill="1" applyBorder="1" applyAlignment="1">
      <alignment horizontal="center"/>
    </xf>
    <xf numFmtId="172" fontId="53" fillId="0" borderId="68" xfId="0" applyNumberFormat="1" applyFont="1" applyFill="1" applyBorder="1" applyAlignment="1">
      <alignment horizontal="center"/>
    </xf>
    <xf numFmtId="172" fontId="53" fillId="0" borderId="6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62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44" borderId="69" xfId="0" applyFont="1" applyFill="1" applyBorder="1" applyAlignment="1">
      <alignment horizontal="center"/>
    </xf>
    <xf numFmtId="3" fontId="3" fillId="44" borderId="15" xfId="0" applyNumberFormat="1" applyFont="1" applyFill="1" applyBorder="1" applyAlignment="1">
      <alignment horizontal="center"/>
    </xf>
    <xf numFmtId="3" fontId="3" fillId="44" borderId="21" xfId="0" applyNumberFormat="1" applyFont="1" applyFill="1" applyBorder="1" applyAlignment="1">
      <alignment horizontal="center"/>
    </xf>
    <xf numFmtId="3" fontId="3" fillId="44" borderId="69" xfId="0" applyNumberFormat="1" applyFont="1" applyFill="1" applyBorder="1" applyAlignment="1">
      <alignment horizontal="center"/>
    </xf>
    <xf numFmtId="3" fontId="3" fillId="44" borderId="49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5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2" fontId="3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2" fillId="44" borderId="20" xfId="0" applyFont="1" applyFill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0" fillId="0" borderId="39" xfId="0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0" fontId="127" fillId="0" borderId="0" xfId="0" applyFont="1" applyAlignment="1">
      <alignment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10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44" borderId="11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2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45" borderId="11" xfId="0" applyFill="1" applyBorder="1" applyAlignment="1">
      <alignment/>
    </xf>
    <xf numFmtId="0" fontId="0" fillId="45" borderId="29" xfId="0" applyFill="1" applyBorder="1" applyAlignment="1">
      <alignment/>
    </xf>
    <xf numFmtId="0" fontId="0" fillId="45" borderId="17" xfId="0" applyFill="1" applyBorder="1" applyAlignment="1">
      <alignment/>
    </xf>
    <xf numFmtId="0" fontId="10" fillId="45" borderId="11" xfId="0" applyFont="1" applyFill="1" applyBorder="1" applyAlignment="1">
      <alignment horizontal="left"/>
    </xf>
    <xf numFmtId="3" fontId="10" fillId="45" borderId="11" xfId="0" applyNumberFormat="1" applyFont="1" applyFill="1" applyBorder="1" applyAlignment="1">
      <alignment/>
    </xf>
    <xf numFmtId="0" fontId="42" fillId="45" borderId="11" xfId="0" applyFont="1" applyFill="1" applyBorder="1" applyAlignment="1">
      <alignment horizontal="left"/>
    </xf>
    <xf numFmtId="0" fontId="42" fillId="45" borderId="22" xfId="0" applyFont="1" applyFill="1" applyBorder="1" applyAlignment="1">
      <alignment horizontal="center"/>
    </xf>
    <xf numFmtId="3" fontId="42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45" borderId="11" xfId="0" applyFont="1" applyFill="1" applyBorder="1" applyAlignment="1">
      <alignment horizontal="center"/>
    </xf>
    <xf numFmtId="3" fontId="10" fillId="45" borderId="72" xfId="0" applyNumberFormat="1" applyFont="1" applyFill="1" applyBorder="1" applyAlignment="1">
      <alignment/>
    </xf>
    <xf numFmtId="0" fontId="10" fillId="45" borderId="22" xfId="0" applyFont="1" applyFill="1" applyBorder="1" applyAlignment="1">
      <alignment horizontal="center"/>
    </xf>
    <xf numFmtId="3" fontId="42" fillId="45" borderId="11" xfId="0" applyNumberFormat="1" applyFont="1" applyFill="1" applyBorder="1" applyAlignment="1">
      <alignment horizontal="right"/>
    </xf>
    <xf numFmtId="3" fontId="42" fillId="45" borderId="29" xfId="0" applyNumberFormat="1" applyFont="1" applyFill="1" applyBorder="1" applyAlignment="1">
      <alignment horizontal="right"/>
    </xf>
    <xf numFmtId="3" fontId="42" fillId="45" borderId="7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46" borderId="44" xfId="0" applyFill="1" applyBorder="1" applyAlignment="1">
      <alignment/>
    </xf>
    <xf numFmtId="3" fontId="0" fillId="46" borderId="56" xfId="0" applyNumberFormat="1" applyFill="1" applyBorder="1" applyAlignment="1">
      <alignment/>
    </xf>
    <xf numFmtId="3" fontId="0" fillId="46" borderId="76" xfId="0" applyNumberFormat="1" applyFill="1" applyBorder="1" applyAlignment="1">
      <alignment/>
    </xf>
    <xf numFmtId="0" fontId="0" fillId="47" borderId="44" xfId="0" applyFill="1" applyBorder="1" applyAlignment="1">
      <alignment/>
    </xf>
    <xf numFmtId="3" fontId="0" fillId="47" borderId="56" xfId="0" applyNumberFormat="1" applyFill="1" applyBorder="1" applyAlignment="1">
      <alignment/>
    </xf>
    <xf numFmtId="3" fontId="0" fillId="47" borderId="76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0" fontId="0" fillId="0" borderId="76" xfId="0" applyBorder="1" applyAlignment="1">
      <alignment/>
    </xf>
    <xf numFmtId="0" fontId="0" fillId="45" borderId="10" xfId="0" applyFill="1" applyBorder="1" applyAlignment="1">
      <alignment/>
    </xf>
    <xf numFmtId="3" fontId="0" fillId="45" borderId="11" xfId="0" applyNumberFormat="1" applyFill="1" applyBorder="1" applyAlignment="1">
      <alignment/>
    </xf>
    <xf numFmtId="3" fontId="0" fillId="45" borderId="16" xfId="0" applyNumberFormat="1" applyFill="1" applyBorder="1" applyAlignment="1">
      <alignment/>
    </xf>
    <xf numFmtId="0" fontId="10" fillId="48" borderId="77" xfId="0" applyFont="1" applyFill="1" applyBorder="1" applyAlignment="1">
      <alignment/>
    </xf>
    <xf numFmtId="3" fontId="10" fillId="48" borderId="69" xfId="0" applyNumberFormat="1" applyFont="1" applyFill="1" applyBorder="1" applyAlignment="1">
      <alignment/>
    </xf>
    <xf numFmtId="3" fontId="10" fillId="48" borderId="78" xfId="0" applyNumberFormat="1" applyFont="1" applyFill="1" applyBorder="1" applyAlignment="1">
      <alignment/>
    </xf>
    <xf numFmtId="0" fontId="0" fillId="46" borderId="10" xfId="0" applyFill="1" applyBorder="1" applyAlignment="1">
      <alignment/>
    </xf>
    <xf numFmtId="0" fontId="0" fillId="0" borderId="16" xfId="0" applyBorder="1" applyAlignment="1">
      <alignment/>
    </xf>
    <xf numFmtId="0" fontId="0" fillId="38" borderId="10" xfId="0" applyFill="1" applyBorder="1" applyAlignment="1">
      <alignment/>
    </xf>
    <xf numFmtId="170" fontId="10" fillId="48" borderId="69" xfId="0" applyNumberFormat="1" applyFont="1" applyFill="1" applyBorder="1" applyAlignment="1">
      <alignment/>
    </xf>
    <xf numFmtId="173" fontId="10" fillId="48" borderId="78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0" fillId="0" borderId="8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49" borderId="10" xfId="0" applyFont="1" applyFill="1" applyBorder="1" applyAlignment="1">
      <alignment/>
    </xf>
    <xf numFmtId="3" fontId="10" fillId="49" borderId="11" xfId="0" applyNumberFormat="1" applyFont="1" applyFill="1" applyBorder="1" applyAlignment="1">
      <alignment/>
    </xf>
    <xf numFmtId="3" fontId="10" fillId="49" borderId="16" xfId="0" applyNumberFormat="1" applyFont="1" applyFill="1" applyBorder="1" applyAlignment="1">
      <alignment/>
    </xf>
    <xf numFmtId="0" fontId="10" fillId="50" borderId="10" xfId="0" applyFont="1" applyFill="1" applyBorder="1" applyAlignment="1">
      <alignment/>
    </xf>
    <xf numFmtId="3" fontId="10" fillId="50" borderId="11" xfId="0" applyNumberFormat="1" applyFont="1" applyFill="1" applyBorder="1" applyAlignment="1">
      <alignment/>
    </xf>
    <xf numFmtId="3" fontId="10" fillId="50" borderId="16" xfId="0" applyNumberFormat="1" applyFont="1" applyFill="1" applyBorder="1" applyAlignment="1">
      <alignment/>
    </xf>
    <xf numFmtId="0" fontId="10" fillId="45" borderId="10" xfId="0" applyFont="1" applyFill="1" applyBorder="1" applyAlignment="1">
      <alignment/>
    </xf>
    <xf numFmtId="3" fontId="10" fillId="45" borderId="16" xfId="0" applyNumberFormat="1" applyFont="1" applyFill="1" applyBorder="1" applyAlignment="1">
      <alignment/>
    </xf>
    <xf numFmtId="0" fontId="10" fillId="48" borderId="15" xfId="0" applyFont="1" applyFill="1" applyBorder="1" applyAlignment="1">
      <alignment/>
    </xf>
    <xf numFmtId="3" fontId="10" fillId="48" borderId="20" xfId="0" applyNumberFormat="1" applyFont="1" applyFill="1" applyBorder="1" applyAlignment="1">
      <alignment/>
    </xf>
    <xf numFmtId="170" fontId="10" fillId="48" borderId="21" xfId="0" applyNumberFormat="1" applyFont="1" applyFill="1" applyBorder="1" applyAlignment="1">
      <alignment/>
    </xf>
    <xf numFmtId="17" fontId="27" fillId="36" borderId="13" xfId="0" applyNumberFormat="1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17" fontId="27" fillId="0" borderId="24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0" fontId="27" fillId="0" borderId="44" xfId="0" applyFont="1" applyFill="1" applyBorder="1" applyAlignment="1">
      <alignment horizontal="left"/>
    </xf>
    <xf numFmtId="0" fontId="27" fillId="51" borderId="44" xfId="0" applyFont="1" applyFill="1" applyBorder="1" applyAlignment="1">
      <alignment horizontal="left"/>
    </xf>
    <xf numFmtId="0" fontId="27" fillId="36" borderId="44" xfId="0" applyFont="1" applyFill="1" applyBorder="1" applyAlignment="1">
      <alignment horizontal="center" vertical="center"/>
    </xf>
    <xf numFmtId="37" fontId="28" fillId="0" borderId="16" xfId="42" applyNumberFormat="1" applyFont="1" applyFill="1" applyBorder="1" applyAlignment="1">
      <alignment/>
    </xf>
    <xf numFmtId="0" fontId="27" fillId="0" borderId="44" xfId="0" applyFont="1" applyFill="1" applyBorder="1" applyAlignment="1">
      <alignment horizontal="left" vertical="center"/>
    </xf>
    <xf numFmtId="165" fontId="28" fillId="0" borderId="16" xfId="0" applyNumberFormat="1" applyFont="1" applyFill="1" applyBorder="1" applyAlignment="1">
      <alignment/>
    </xf>
    <xf numFmtId="165" fontId="28" fillId="0" borderId="16" xfId="42" applyNumberFormat="1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0" fillId="0" borderId="0" xfId="0" applyFont="1" applyAlignment="1">
      <alignment horizontal="center"/>
    </xf>
    <xf numFmtId="0" fontId="120" fillId="0" borderId="11" xfId="0" applyFont="1" applyBorder="1" applyAlignment="1">
      <alignment horizontal="center"/>
    </xf>
    <xf numFmtId="169" fontId="120" fillId="0" borderId="11" xfId="0" applyNumberFormat="1" applyFont="1" applyBorder="1" applyAlignment="1">
      <alignment horizontal="center"/>
    </xf>
    <xf numFmtId="0" fontId="120" fillId="0" borderId="79" xfId="0" applyFont="1" applyBorder="1" applyAlignment="1">
      <alignment horizontal="center"/>
    </xf>
    <xf numFmtId="0" fontId="120" fillId="0" borderId="59" xfId="0" applyFont="1" applyBorder="1" applyAlignment="1">
      <alignment horizontal="center"/>
    </xf>
    <xf numFmtId="0" fontId="120" fillId="0" borderId="60" xfId="0" applyFont="1" applyBorder="1" applyAlignment="1">
      <alignment horizontal="center"/>
    </xf>
    <xf numFmtId="3" fontId="120" fillId="0" borderId="10" xfId="0" applyNumberFormat="1" applyFont="1" applyFill="1" applyBorder="1" applyAlignment="1">
      <alignment horizontal="left" vertical="center"/>
    </xf>
    <xf numFmtId="3" fontId="120" fillId="0" borderId="11" xfId="0" applyNumberFormat="1" applyFont="1" applyFill="1" applyBorder="1" applyAlignment="1">
      <alignment horizontal="left" vertical="center"/>
    </xf>
    <xf numFmtId="3" fontId="120" fillId="0" borderId="44" xfId="0" applyNumberFormat="1" applyFont="1" applyFill="1" applyBorder="1" applyAlignment="1">
      <alignment horizontal="left" vertical="center"/>
    </xf>
    <xf numFmtId="3" fontId="120" fillId="0" borderId="56" xfId="0" applyNumberFormat="1" applyFont="1" applyFill="1" applyBorder="1" applyAlignment="1">
      <alignment horizontal="left" vertical="center"/>
    </xf>
    <xf numFmtId="3" fontId="120" fillId="0" borderId="17" xfId="0" applyNumberFormat="1" applyFont="1" applyFill="1" applyBorder="1" applyAlignment="1">
      <alignment horizontal="left" vertical="center"/>
    </xf>
    <xf numFmtId="3" fontId="114" fillId="0" borderId="15" xfId="0" applyNumberFormat="1" applyFont="1" applyFill="1" applyBorder="1" applyAlignment="1">
      <alignment horizontal="center" vertical="center"/>
    </xf>
    <xf numFmtId="3" fontId="114" fillId="0" borderId="20" xfId="0" applyNumberFormat="1" applyFont="1" applyFill="1" applyBorder="1" applyAlignment="1">
      <alignment horizontal="center" vertical="center"/>
    </xf>
    <xf numFmtId="3" fontId="120" fillId="0" borderId="11" xfId="0" applyNumberFormat="1" applyFont="1" applyBorder="1" applyAlignment="1">
      <alignment horizontal="center" vertical="top" wrapText="1"/>
    </xf>
    <xf numFmtId="3" fontId="120" fillId="0" borderId="12" xfId="0" applyNumberFormat="1" applyFont="1" applyBorder="1" applyAlignment="1">
      <alignment horizontal="center" vertical="top" wrapText="1"/>
    </xf>
    <xf numFmtId="3" fontId="120" fillId="36" borderId="79" xfId="0" applyNumberFormat="1" applyFont="1" applyFill="1" applyBorder="1" applyAlignment="1">
      <alignment horizontal="center" vertical="center" wrapText="1"/>
    </xf>
    <xf numFmtId="3" fontId="120" fillId="36" borderId="59" xfId="0" applyNumberFormat="1" applyFont="1" applyFill="1" applyBorder="1" applyAlignment="1">
      <alignment horizontal="center" vertical="center" wrapText="1"/>
    </xf>
    <xf numFmtId="3" fontId="120" fillId="36" borderId="60" xfId="0" applyNumberFormat="1" applyFont="1" applyFill="1" applyBorder="1" applyAlignment="1">
      <alignment horizontal="center" vertical="center" wrapText="1"/>
    </xf>
    <xf numFmtId="0" fontId="120" fillId="17" borderId="25" xfId="0" applyFont="1" applyFill="1" applyBorder="1" applyAlignment="1">
      <alignment horizontal="center" vertical="center" wrapText="1"/>
    </xf>
    <xf numFmtId="0" fontId="120" fillId="17" borderId="51" xfId="0" applyFont="1" applyFill="1" applyBorder="1" applyAlignment="1">
      <alignment horizontal="center" vertical="center" wrapText="1"/>
    </xf>
    <xf numFmtId="3" fontId="120" fillId="42" borderId="79" xfId="0" applyNumberFormat="1" applyFont="1" applyFill="1" applyBorder="1" applyAlignment="1">
      <alignment horizontal="center"/>
    </xf>
    <xf numFmtId="3" fontId="120" fillId="42" borderId="59" xfId="0" applyNumberFormat="1" applyFont="1" applyFill="1" applyBorder="1" applyAlignment="1">
      <alignment horizontal="center"/>
    </xf>
    <xf numFmtId="3" fontId="120" fillId="42" borderId="60" xfId="0" applyNumberFormat="1" applyFont="1" applyFill="1" applyBorder="1" applyAlignment="1">
      <alignment horizontal="center"/>
    </xf>
    <xf numFmtId="3" fontId="120" fillId="0" borderId="45" xfId="0" applyNumberFormat="1" applyFont="1" applyBorder="1" applyAlignment="1">
      <alignment horizontal="center" vertical="center"/>
    </xf>
    <xf numFmtId="3" fontId="120" fillId="0" borderId="46" xfId="0" applyNumberFormat="1" applyFont="1" applyBorder="1" applyAlignment="1">
      <alignment horizontal="center" vertical="center"/>
    </xf>
    <xf numFmtId="3" fontId="120" fillId="42" borderId="25" xfId="0" applyNumberFormat="1" applyFont="1" applyFill="1" applyBorder="1" applyAlignment="1">
      <alignment horizontal="center" vertical="center" wrapText="1"/>
    </xf>
    <xf numFmtId="0" fontId="120" fillId="42" borderId="51" xfId="0" applyFont="1" applyFill="1" applyBorder="1" applyAlignment="1">
      <alignment horizontal="center" vertical="center" wrapText="1"/>
    </xf>
    <xf numFmtId="0" fontId="120" fillId="42" borderId="26" xfId="0" applyFont="1" applyFill="1" applyBorder="1" applyAlignment="1">
      <alignment horizontal="center" vertical="center" wrapText="1"/>
    </xf>
    <xf numFmtId="3" fontId="120" fillId="0" borderId="47" xfId="0" applyNumberFormat="1" applyFont="1" applyBorder="1" applyAlignment="1">
      <alignment horizontal="center" vertical="center"/>
    </xf>
    <xf numFmtId="3" fontId="120" fillId="0" borderId="13" xfId="0" applyNumberFormat="1" applyFont="1" applyFill="1" applyBorder="1" applyAlignment="1">
      <alignment horizontal="left" vertical="center"/>
    </xf>
    <xf numFmtId="3" fontId="120" fillId="0" borderId="14" xfId="0" applyNumberFormat="1" applyFont="1" applyFill="1" applyBorder="1" applyAlignment="1">
      <alignment horizontal="left" vertical="center"/>
    </xf>
    <xf numFmtId="0" fontId="114" fillId="0" borderId="11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128" fillId="0" borderId="24" xfId="0" applyFont="1" applyFill="1" applyBorder="1" applyAlignment="1">
      <alignment horizontal="center"/>
    </xf>
    <xf numFmtId="0" fontId="106" fillId="0" borderId="13" xfId="0" applyFont="1" applyFill="1" applyBorder="1" applyAlignment="1">
      <alignment horizontal="center"/>
    </xf>
    <xf numFmtId="0" fontId="106" fillId="0" borderId="14" xfId="0" applyFont="1" applyFill="1" applyBorder="1" applyAlignment="1">
      <alignment horizontal="center"/>
    </xf>
    <xf numFmtId="3" fontId="117" fillId="0" borderId="11" xfId="0" applyNumberFormat="1" applyFont="1" applyFill="1" applyBorder="1" applyAlignment="1">
      <alignment horizontal="right" vertical="center"/>
    </xf>
    <xf numFmtId="0" fontId="117" fillId="0" borderId="12" xfId="0" applyFont="1" applyBorder="1" applyAlignment="1">
      <alignment horizontal="left" vertical="center" wrapText="1"/>
    </xf>
    <xf numFmtId="0" fontId="117" fillId="0" borderId="22" xfId="0" applyFont="1" applyBorder="1" applyAlignment="1">
      <alignment horizontal="left" vertical="center" wrapText="1"/>
    </xf>
    <xf numFmtId="0" fontId="117" fillId="0" borderId="11" xfId="0" applyFont="1" applyBorder="1" applyAlignment="1">
      <alignment horizontal="left" vertical="center" wrapText="1"/>
    </xf>
    <xf numFmtId="170" fontId="117" fillId="0" borderId="12" xfId="0" applyNumberFormat="1" applyFont="1" applyFill="1" applyBorder="1" applyAlignment="1">
      <alignment horizontal="right" vertical="center" wrapText="1"/>
    </xf>
    <xf numFmtId="170" fontId="117" fillId="0" borderId="22" xfId="0" applyNumberFormat="1" applyFont="1" applyFill="1" applyBorder="1" applyAlignment="1">
      <alignment horizontal="right" vertical="center" wrapText="1"/>
    </xf>
    <xf numFmtId="0" fontId="117" fillId="0" borderId="12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 wrapText="1"/>
    </xf>
    <xf numFmtId="37" fontId="117" fillId="0" borderId="11" xfId="0" applyNumberFormat="1" applyFont="1" applyBorder="1" applyAlignment="1">
      <alignment horizontal="right" vertical="center"/>
    </xf>
    <xf numFmtId="37" fontId="117" fillId="0" borderId="11" xfId="0" applyNumberFormat="1" applyFont="1" applyFill="1" applyBorder="1" applyAlignment="1">
      <alignment horizontal="right" vertical="center"/>
    </xf>
    <xf numFmtId="170" fontId="120" fillId="0" borderId="12" xfId="0" applyNumberFormat="1" applyFont="1" applyFill="1" applyBorder="1" applyAlignment="1">
      <alignment horizontal="center" vertical="center" wrapText="1"/>
    </xf>
    <xf numFmtId="170" fontId="120" fillId="0" borderId="43" xfId="0" applyNumberFormat="1" applyFont="1" applyFill="1" applyBorder="1" applyAlignment="1">
      <alignment horizontal="center" vertical="center" wrapText="1"/>
    </xf>
    <xf numFmtId="170" fontId="120" fillId="0" borderId="22" xfId="0" applyNumberFormat="1" applyFont="1" applyFill="1" applyBorder="1" applyAlignment="1">
      <alignment horizontal="center" vertical="center" wrapText="1"/>
    </xf>
    <xf numFmtId="0" fontId="117" fillId="0" borderId="43" xfId="0" applyFont="1" applyBorder="1" applyAlignment="1">
      <alignment horizontal="left" vertical="center" wrapText="1"/>
    </xf>
    <xf numFmtId="3" fontId="36" fillId="0" borderId="12" xfId="59" applyNumberFormat="1" applyFont="1" applyFill="1" applyBorder="1" applyAlignment="1">
      <alignment horizontal="right" vertical="center"/>
      <protection/>
    </xf>
    <xf numFmtId="3" fontId="36" fillId="0" borderId="43" xfId="59" applyNumberFormat="1" applyFont="1" applyFill="1" applyBorder="1" applyAlignment="1">
      <alignment horizontal="right" vertical="center"/>
      <protection/>
    </xf>
    <xf numFmtId="3" fontId="36" fillId="0" borderId="22" xfId="59" applyNumberFormat="1" applyFont="1" applyFill="1" applyBorder="1" applyAlignment="1">
      <alignment horizontal="right" vertical="center"/>
      <protection/>
    </xf>
    <xf numFmtId="170" fontId="120" fillId="0" borderId="12" xfId="0" applyNumberFormat="1" applyFont="1" applyFill="1" applyBorder="1" applyAlignment="1">
      <alignment horizontal="right" vertical="center" wrapText="1"/>
    </xf>
    <xf numFmtId="170" fontId="120" fillId="0" borderId="43" xfId="0" applyNumberFormat="1" applyFont="1" applyFill="1" applyBorder="1" applyAlignment="1">
      <alignment horizontal="right" vertical="center" wrapText="1"/>
    </xf>
    <xf numFmtId="170" fontId="120" fillId="0" borderId="22" xfId="0" applyNumberFormat="1" applyFont="1" applyFill="1" applyBorder="1" applyAlignment="1">
      <alignment horizontal="right" vertical="center" wrapText="1"/>
    </xf>
    <xf numFmtId="3" fontId="120" fillId="0" borderId="11" xfId="0" applyNumberFormat="1" applyFont="1" applyFill="1" applyBorder="1" applyAlignment="1">
      <alignment horizontal="right" vertical="center"/>
    </xf>
    <xf numFmtId="3" fontId="120" fillId="0" borderId="11" xfId="59" applyNumberFormat="1" applyFont="1" applyFill="1" applyBorder="1" applyAlignment="1">
      <alignment horizontal="right" vertical="center"/>
      <protection/>
    </xf>
    <xf numFmtId="0" fontId="114" fillId="9" borderId="29" xfId="0" applyFont="1" applyFill="1" applyBorder="1" applyAlignment="1">
      <alignment horizontal="center"/>
    </xf>
    <xf numFmtId="0" fontId="114" fillId="9" borderId="56" xfId="0" applyFont="1" applyFill="1" applyBorder="1" applyAlignment="1">
      <alignment horizontal="center"/>
    </xf>
    <xf numFmtId="0" fontId="114" fillId="9" borderId="17" xfId="0" applyFont="1" applyFill="1" applyBorder="1" applyAlignment="1">
      <alignment horizontal="center"/>
    </xf>
    <xf numFmtId="165" fontId="120" fillId="0" borderId="11" xfId="46" applyNumberFormat="1" applyFont="1" applyFill="1" applyBorder="1" applyAlignment="1">
      <alignment horizontal="right" vertic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" fillId="36" borderId="81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8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5" fillId="0" borderId="79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24" fillId="0" borderId="48" xfId="0" applyFont="1" applyBorder="1" applyAlignment="1">
      <alignment horizontal="center" vertical="center"/>
    </xf>
    <xf numFmtId="0" fontId="14" fillId="19" borderId="13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24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14" fillId="16" borderId="24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14" xfId="0" applyFont="1" applyFill="1" applyBorder="1" applyAlignment="1">
      <alignment horizontal="center"/>
    </xf>
    <xf numFmtId="0" fontId="14" fillId="17" borderId="24" xfId="0" applyFont="1" applyFill="1" applyBorder="1" applyAlignment="1">
      <alignment horizontal="center"/>
    </xf>
    <xf numFmtId="0" fontId="114" fillId="0" borderId="11" xfId="0" applyFont="1" applyBorder="1" applyAlignment="1">
      <alignment horizontal="center"/>
    </xf>
    <xf numFmtId="1" fontId="39" fillId="37" borderId="11" xfId="0" applyNumberFormat="1" applyFont="1" applyFill="1" applyBorder="1" applyAlignment="1">
      <alignment horizontal="center"/>
    </xf>
    <xf numFmtId="1" fontId="39" fillId="37" borderId="16" xfId="0" applyNumberFormat="1" applyFont="1" applyFill="1" applyBorder="1" applyAlignment="1">
      <alignment horizontal="center"/>
    </xf>
    <xf numFmtId="1" fontId="39" fillId="0" borderId="13" xfId="0" applyNumberFormat="1" applyFont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1" fontId="39" fillId="0" borderId="24" xfId="0" applyNumberFormat="1" applyFont="1" applyBorder="1" applyAlignment="1">
      <alignment horizontal="center"/>
    </xf>
    <xf numFmtId="0" fontId="107" fillId="0" borderId="10" xfId="0" applyFont="1" applyBorder="1" applyAlignment="1">
      <alignment horizontal="center" vertical="center"/>
    </xf>
    <xf numFmtId="0" fontId="107" fillId="0" borderId="65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6" borderId="11" xfId="0" applyFont="1" applyFill="1" applyBorder="1" applyAlignment="1">
      <alignment horizontal="center" vertical="center"/>
    </xf>
    <xf numFmtId="0" fontId="107" fillId="6" borderId="16" xfId="0" applyFont="1" applyFill="1" applyBorder="1" applyAlignment="1">
      <alignment horizontal="center" vertical="center"/>
    </xf>
    <xf numFmtId="0" fontId="107" fillId="7" borderId="11" xfId="0" applyFont="1" applyFill="1" applyBorder="1" applyAlignment="1">
      <alignment horizontal="center" wrapText="1"/>
    </xf>
    <xf numFmtId="0" fontId="107" fillId="5" borderId="11" xfId="0" applyFont="1" applyFill="1" applyBorder="1" applyAlignment="1">
      <alignment horizontal="center" wrapText="1"/>
    </xf>
    <xf numFmtId="0" fontId="107" fillId="2" borderId="29" xfId="0" applyFont="1" applyFill="1" applyBorder="1" applyAlignment="1">
      <alignment horizontal="center" vertical="center" wrapText="1"/>
    </xf>
    <xf numFmtId="0" fontId="107" fillId="2" borderId="17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6" xfId="0" applyFont="1" applyBorder="1" applyAlignment="1">
      <alignment horizontal="center" vertical="center" wrapText="1"/>
    </xf>
    <xf numFmtId="0" fontId="119" fillId="52" borderId="87" xfId="0" applyFont="1" applyFill="1" applyBorder="1" applyAlignment="1">
      <alignment horizontal="center" vertical="center"/>
    </xf>
    <xf numFmtId="0" fontId="119" fillId="52" borderId="88" xfId="0" applyFont="1" applyFill="1" applyBorder="1" applyAlignment="1">
      <alignment horizontal="center" vertical="center"/>
    </xf>
    <xf numFmtId="0" fontId="119" fillId="52" borderId="8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23" fillId="52" borderId="11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07" fillId="52" borderId="11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2" fontId="116" fillId="0" borderId="11" xfId="0" applyNumberFormat="1" applyFont="1" applyFill="1" applyBorder="1" applyAlignment="1">
      <alignment horizontal="center" vertical="center"/>
    </xf>
    <xf numFmtId="0" fontId="129" fillId="0" borderId="85" xfId="0" applyFont="1" applyBorder="1" applyAlignment="1">
      <alignment horizontal="center"/>
    </xf>
    <xf numFmtId="0" fontId="129" fillId="0" borderId="54" xfId="0" applyFont="1" applyBorder="1" applyAlignment="1">
      <alignment horizontal="center"/>
    </xf>
    <xf numFmtId="0" fontId="129" fillId="0" borderId="55" xfId="0" applyFont="1" applyBorder="1" applyAlignment="1">
      <alignment horizontal="center"/>
    </xf>
    <xf numFmtId="0" fontId="130" fillId="52" borderId="11" xfId="0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wrapText="1"/>
    </xf>
    <xf numFmtId="0" fontId="9" fillId="0" borderId="79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56" fillId="0" borderId="3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2" fillId="0" borderId="73" xfId="0" applyFont="1" applyBorder="1" applyAlignment="1">
      <alignment horizontal="center" vertical="center" wrapText="1"/>
    </xf>
    <xf numFmtId="0" fontId="132" fillId="0" borderId="92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0" fontId="132" fillId="0" borderId="9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94" xfId="0" applyFont="1" applyBorder="1" applyAlignment="1">
      <alignment horizontal="center" vertical="center" wrapText="1"/>
    </xf>
    <xf numFmtId="0" fontId="133" fillId="36" borderId="28" xfId="0" applyFont="1" applyFill="1" applyBorder="1" applyAlignment="1">
      <alignment horizontal="right"/>
    </xf>
    <xf numFmtId="0" fontId="133" fillId="36" borderId="54" xfId="0" applyFont="1" applyFill="1" applyBorder="1" applyAlignment="1">
      <alignment horizontal="right"/>
    </xf>
    <xf numFmtId="0" fontId="133" fillId="36" borderId="91" xfId="0" applyFont="1" applyFill="1" applyBorder="1" applyAlignment="1">
      <alignment horizontal="right"/>
    </xf>
    <xf numFmtId="0" fontId="133" fillId="36" borderId="29" xfId="0" applyFont="1" applyFill="1" applyBorder="1" applyAlignment="1">
      <alignment horizontal="right"/>
    </xf>
    <xf numFmtId="0" fontId="133" fillId="36" borderId="56" xfId="0" applyFont="1" applyFill="1" applyBorder="1" applyAlignment="1">
      <alignment horizontal="right"/>
    </xf>
    <xf numFmtId="0" fontId="133" fillId="36" borderId="17" xfId="0" applyFont="1" applyFill="1" applyBorder="1" applyAlignment="1">
      <alignment horizontal="right"/>
    </xf>
    <xf numFmtId="0" fontId="133" fillId="36" borderId="30" xfId="0" applyFont="1" applyFill="1" applyBorder="1" applyAlignment="1">
      <alignment horizontal="right"/>
    </xf>
    <xf numFmtId="0" fontId="133" fillId="36" borderId="69" xfId="0" applyFont="1" applyFill="1" applyBorder="1" applyAlignment="1">
      <alignment horizontal="right"/>
    </xf>
    <xf numFmtId="0" fontId="133" fillId="36" borderId="58" xfId="0" applyFont="1" applyFill="1" applyBorder="1" applyAlignment="1">
      <alignment horizontal="right"/>
    </xf>
    <xf numFmtId="0" fontId="10" fillId="45" borderId="29" xfId="0" applyFont="1" applyFill="1" applyBorder="1" applyAlignment="1">
      <alignment horizontal="center" vertical="center"/>
    </xf>
    <xf numFmtId="0" fontId="10" fillId="45" borderId="17" xfId="0" applyFont="1" applyFill="1" applyBorder="1" applyAlignment="1">
      <alignment horizontal="center" vertical="center"/>
    </xf>
    <xf numFmtId="0" fontId="42" fillId="45" borderId="29" xfId="0" applyFont="1" applyFill="1" applyBorder="1" applyAlignment="1">
      <alignment horizontal="center" vertical="center"/>
    </xf>
    <xf numFmtId="0" fontId="42" fillId="45" borderId="17" xfId="0" applyFont="1" applyFill="1" applyBorder="1" applyAlignment="1">
      <alignment horizontal="center" vertical="center"/>
    </xf>
    <xf numFmtId="0" fontId="10" fillId="45" borderId="56" xfId="0" applyFont="1" applyFill="1" applyBorder="1" applyAlignment="1">
      <alignment horizontal="center" vertical="center"/>
    </xf>
    <xf numFmtId="0" fontId="10" fillId="45" borderId="29" xfId="0" applyFont="1" applyFill="1" applyBorder="1" applyAlignment="1">
      <alignment horizontal="center"/>
    </xf>
    <xf numFmtId="0" fontId="10" fillId="45" borderId="56" xfId="0" applyFont="1" applyFill="1" applyBorder="1" applyAlignment="1">
      <alignment horizontal="center"/>
    </xf>
    <xf numFmtId="0" fontId="10" fillId="45" borderId="17" xfId="0" applyFont="1" applyFill="1" applyBorder="1" applyAlignment="1">
      <alignment horizontal="center"/>
    </xf>
    <xf numFmtId="0" fontId="42" fillId="45" borderId="5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3 3" xfId="45"/>
    <cellStyle name="Comma 4 3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2016 KRAHESUAR ME (Min,Maks dhe Mesataren historike) (m)
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225"/>
          <c:w val="0.984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2016'!$A$30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2016'!$B$30:$M$30</c:f>
              <c:numCache/>
            </c:numRef>
          </c:val>
          <c:smooth val="0"/>
        </c:ser>
        <c:ser>
          <c:idx val="1"/>
          <c:order val="1"/>
          <c:tx>
            <c:strRef>
              <c:f>'Niv.Fierz 2016'!$A$31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2016'!$B$31:$M$31</c:f>
              <c:numCache/>
            </c:numRef>
          </c:val>
          <c:smooth val="0"/>
        </c:ser>
        <c:ser>
          <c:idx val="2"/>
          <c:order val="2"/>
          <c:tx>
            <c:strRef>
              <c:f>'Niv.Fierz 2016'!$A$32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2016'!$B$32:$M$32</c:f>
              <c:numCache/>
            </c:numRef>
          </c:val>
          <c:smooth val="0"/>
        </c:ser>
        <c:ser>
          <c:idx val="3"/>
          <c:order val="3"/>
          <c:tx>
            <c:strRef>
              <c:f>'Niv.Fierz 2016'!$A$33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2016'!$B$33:$M$33</c:f>
              <c:numCache/>
            </c:numRef>
          </c:val>
          <c:smooth val="0"/>
        </c:ser>
        <c:marker val="1"/>
        <c:axId val="37247269"/>
        <c:axId val="13176854"/>
      </c:lineChart>
      <c:catAx>
        <c:axId val="372472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6854"/>
        <c:crosses val="autoZero"/>
        <c:auto val="1"/>
        <c:lblOffset val="100"/>
        <c:tickLblSkip val="1"/>
        <c:noMultiLvlLbl val="0"/>
      </c:catAx>
      <c:valAx>
        <c:axId val="13176854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47269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HUMBJET NE RRJETIN E SHPERNDARJES GJATE MUAJVE TE PERIUDHES  2009  -  2016 (MWh)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9"/>
          <c:w val="0.9437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'Graf Humb2016'!$A$2</c:f>
              <c:strCache>
                <c:ptCount val="1"/>
                <c:pt idx="0">
                  <c:v>MWH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Humb2016'!$B$2:$CS$2</c:f>
              <c:numCache/>
            </c:numRef>
          </c:val>
          <c:smooth val="0"/>
        </c:ser>
        <c:ser>
          <c:idx val="1"/>
          <c:order val="1"/>
          <c:tx>
            <c:strRef>
              <c:f>'Graf Humb2016'!$A$3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Humb2016'!$B$3:$CS$3</c:f>
              <c:numCache/>
            </c:numRef>
          </c:val>
          <c:smooth val="0"/>
        </c:ser>
        <c:ser>
          <c:idx val="2"/>
          <c:order val="2"/>
          <c:tx>
            <c:strRef>
              <c:f>'Graf Humb2016'!$A$4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Humb2016'!$B$4:$CS$4</c:f>
              <c:numCache/>
            </c:numRef>
          </c:val>
          <c:smooth val="0"/>
        </c:ser>
        <c:ser>
          <c:idx val="3"/>
          <c:order val="3"/>
          <c:tx>
            <c:strRef>
              <c:f>'Graf Humb2016'!$A$5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Humb2016'!$B$5:$CS$5</c:f>
              <c:numCache/>
            </c:numRef>
          </c:val>
          <c:smooth val="0"/>
        </c:ser>
        <c:ser>
          <c:idx val="4"/>
          <c:order val="4"/>
          <c:tx>
            <c:strRef>
              <c:f>'Graf Humb2016'!$A$6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Humb2016'!$B$6:$CS$6</c:f>
              <c:numCache/>
            </c:numRef>
          </c:val>
          <c:smooth val="0"/>
        </c:ser>
        <c:ser>
          <c:idx val="5"/>
          <c:order val="5"/>
          <c:tx>
            <c:strRef>
              <c:f>'Graf Humb2016'!$A$7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Humb2016'!$B$7:$CS$7</c:f>
              <c:numCache/>
            </c:numRef>
          </c:val>
          <c:smooth val="0"/>
        </c:ser>
        <c:ser>
          <c:idx val="6"/>
          <c:order val="6"/>
          <c:tx>
            <c:strRef>
              <c:f>'Graf Humb2016'!$A$8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Humb2016'!$B$8:$CS$8</c:f>
              <c:numCache/>
            </c:numRef>
          </c:val>
          <c:smooth val="0"/>
        </c:ser>
        <c:ser>
          <c:idx val="7"/>
          <c:order val="7"/>
          <c:tx>
            <c:strRef>
              <c:f>'Graf Humb2016'!$A$9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Humb2016'!$B$9:$CS$9</c:f>
              <c:numCache/>
            </c:numRef>
          </c:val>
          <c:smooth val="0"/>
        </c:ser>
        <c:marker val="1"/>
        <c:axId val="41686071"/>
        <c:axId val="29351560"/>
      </c:lineChart>
      <c:catAx>
        <c:axId val="416860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51560"/>
        <c:crosses val="autoZero"/>
        <c:auto val="1"/>
        <c:lblOffset val="100"/>
        <c:tickLblSkip val="1"/>
        <c:noMultiLvlLbl val="0"/>
      </c:catAx>
      <c:valAx>
        <c:axId val="29351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6860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1"/>
          <c:y val="0.062"/>
          <c:w val="0.711"/>
          <c:h val="0.0425"/>
        </c:manualLayout>
      </c:layout>
      <c:overlay val="0"/>
      <c:spPr>
        <a:solidFill>
          <a:srgbClr val="E6E0EC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ECURIA E GJENDJES DEBITORE NDAJ  OPERATORIT TE SISTEMIT TE SHPERNDARJES 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31 Maj 2009 -31 Dhjetor 201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  (000 000 LEKE)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025"/>
          <c:w val="0.963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Debitor!$A$2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Debitor!$B$1:$Q$1</c:f>
              <c:strCache/>
            </c:strRef>
          </c:cat>
          <c:val>
            <c:numRef>
              <c:f>Debitor!$B$2:$Q$2</c:f>
              <c:numCache/>
            </c:numRef>
          </c:val>
        </c:ser>
        <c:ser>
          <c:idx val="1"/>
          <c:order val="1"/>
          <c:tx>
            <c:strRef>
              <c:f>Debitor!$A$3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Debitor!$B$3:$Q$3</c:f>
              <c:numCache/>
            </c:numRef>
          </c:val>
        </c:ser>
        <c:ser>
          <c:idx val="2"/>
          <c:order val="2"/>
          <c:tx>
            <c:strRef>
              <c:f>Debitor!$A$4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Debitor!$B$4:$Q$4</c:f>
              <c:numCache/>
            </c:numRef>
          </c:val>
        </c:ser>
        <c:ser>
          <c:idx val="3"/>
          <c:order val="3"/>
          <c:tx>
            <c:strRef>
              <c:f>Debitor!$A$5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Debitor!$B$5:$Q$5</c:f>
              <c:numCache/>
            </c:numRef>
          </c:val>
        </c:ser>
        <c:overlap val="100"/>
        <c:gapWidth val="12"/>
        <c:axId val="28940297"/>
        <c:axId val="8788410"/>
      </c:barChart>
      <c:lineChart>
        <c:grouping val="standard"/>
        <c:varyColors val="0"/>
        <c:ser>
          <c:idx val="4"/>
          <c:order val="4"/>
          <c:tx>
            <c:strRef>
              <c:f>Debitor!$A$6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F2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Debitor!$B$6:$Q$6</c:f>
              <c:numCache/>
            </c:numRef>
          </c:val>
          <c:smooth val="0"/>
        </c:ser>
        <c:axId val="28940297"/>
        <c:axId val="8788410"/>
      </c:lineChart>
      <c:catAx>
        <c:axId val="28940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788410"/>
        <c:crosses val="autoZero"/>
        <c:auto val="1"/>
        <c:lblOffset val="100"/>
        <c:tickLblSkip val="1"/>
        <c:noMultiLvlLbl val="0"/>
      </c:catAx>
      <c:valAx>
        <c:axId val="8788410"/>
        <c:scaling>
          <c:orientation val="minMax"/>
        </c:scaling>
        <c:axPos val="l"/>
        <c:delete val="1"/>
        <c:majorTickMark val="none"/>
        <c:minorTickMark val="none"/>
        <c:tickLblPos val="nextTo"/>
        <c:crossAx val="289402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333333"/>
                </a:solidFill>
              </a:defRPr>
            </a:pPr>
          </a:p>
        </c:txPr>
      </c:dTable>
      <c:spPr>
        <a:solidFill>
          <a:srgbClr val="99CC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25"/>
          <c:y val="0.056"/>
          <c:w val="0.638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Efektiviteti i shitjeve ne Sistemin e Shperndarjes (%)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2009-2016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25"/>
          <c:w val="0.974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'[1]45.1'!$A$3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[SERIES NAME]</a:t>
                    </a: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[VALUE]</a:t>
                    </a: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 %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'[1]45.1'!$B$3:$I$3</c:f>
              <c:numCache>
                <c:ptCount val="8"/>
                <c:pt idx="0">
                  <c:v>76.4</c:v>
                </c:pt>
                <c:pt idx="1">
                  <c:v>70.1</c:v>
                </c:pt>
                <c:pt idx="2">
                  <c:v>70.7</c:v>
                </c:pt>
                <c:pt idx="3">
                  <c:v>83</c:v>
                </c:pt>
                <c:pt idx="4">
                  <c:v>79.3</c:v>
                </c:pt>
                <c:pt idx="5">
                  <c:v>91.9</c:v>
                </c:pt>
                <c:pt idx="6">
                  <c:v>100.8</c:v>
                </c:pt>
                <c:pt idx="7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'[1]45.1'!$A$4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[SERIES NAME]</a:t>
                    </a: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[VALUE]</a:t>
                    </a: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 %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'[1]45.1'!$B$4:$I$4</c:f>
              <c:numCache>
                <c:ptCount val="8"/>
                <c:pt idx="0">
                  <c:v>34</c:v>
                </c:pt>
                <c:pt idx="1">
                  <c:v>30.38</c:v>
                </c:pt>
                <c:pt idx="2">
                  <c:v>37.58</c:v>
                </c:pt>
                <c:pt idx="3">
                  <c:v>46.38</c:v>
                </c:pt>
                <c:pt idx="4">
                  <c:v>45.04</c:v>
                </c:pt>
                <c:pt idx="5">
                  <c:v>37.81</c:v>
                </c:pt>
                <c:pt idx="6">
                  <c:v>31.34</c:v>
                </c:pt>
                <c:pt idx="7">
                  <c:v>28.04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'[1]45.1'!$A$5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[SERIES NAME]</a:t>
                    </a: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[VALUE]</a:t>
                    </a: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'[1]45.1'!$B$5:$I$5</c:f>
              <c:numCache>
                <c:ptCount val="8"/>
                <c:pt idx="0">
                  <c:v>50.424</c:v>
                </c:pt>
                <c:pt idx="1">
                  <c:v>48.80361999999999</c:v>
                </c:pt>
                <c:pt idx="2">
                  <c:v>44.13094000000001</c:v>
                </c:pt>
                <c:pt idx="3">
                  <c:v>44.5046</c:v>
                </c:pt>
                <c:pt idx="4">
                  <c:v>43.58328</c:v>
                </c:pt>
                <c:pt idx="5">
                  <c:v>57.152609999999996</c:v>
                </c:pt>
                <c:pt idx="6">
                  <c:v>69.20927999999999</c:v>
                </c:pt>
                <c:pt idx="7">
                  <c:v>67.21064000000001</c:v>
                </c:pt>
              </c:numCache>
            </c:numRef>
          </c:val>
          <c:smooth val="0"/>
        </c:ser>
        <c:marker val="1"/>
        <c:axId val="27978907"/>
        <c:axId val="28789164"/>
      </c:lineChart>
      <c:catAx>
        <c:axId val="279789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89164"/>
        <c:crosses val="autoZero"/>
        <c:auto val="1"/>
        <c:lblOffset val="100"/>
        <c:tickLblSkip val="1"/>
        <c:noMultiLvlLbl val="0"/>
      </c:catAx>
      <c:valAx>
        <c:axId val="28789164"/>
        <c:scaling>
          <c:orientation val="minMax"/>
        </c:scaling>
        <c:axPos val="l"/>
        <c:delete val="1"/>
        <c:majorTickMark val="none"/>
        <c:minorTickMark val="none"/>
        <c:tickLblPos val="nextTo"/>
        <c:crossAx val="279789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Disbalancat jashte zones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± 1%</a:t>
            </a:r>
          </a:p>
        </c:rich>
      </c:tx>
      <c:layout>
        <c:manualLayout>
          <c:xMode val="factor"/>
          <c:yMode val="factor"/>
          <c:x val="0.009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65"/>
          <c:w val="0.9052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 mbi 1%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'[2]MWh(2016)'!$A$26:$A$31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'[2]MWh(2016)'!$C$26:$C$31</c:f>
              <c:numCache>
                <c:ptCount val="6"/>
                <c:pt idx="0">
                  <c:v>1399.5780000000002</c:v>
                </c:pt>
                <c:pt idx="1">
                  <c:v>404.2010000000001</c:v>
                </c:pt>
                <c:pt idx="2">
                  <c:v>305.84774364999987</c:v>
                </c:pt>
                <c:pt idx="3">
                  <c:v>390.918</c:v>
                </c:pt>
                <c:pt idx="4">
                  <c:v>752.0219999999999</c:v>
                </c:pt>
                <c:pt idx="5">
                  <c:v>158.702</c:v>
                </c:pt>
              </c:numCache>
            </c:numRef>
          </c:val>
        </c:ser>
        <c:ser>
          <c:idx val="1"/>
          <c:order val="1"/>
          <c:tx>
            <c:v>Disbalanca Pozitive mbi 1%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'[2]MWh(2016)'!$A$26:$A$31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'[2]MWh(2016)'!$D$26:$D$31</c:f>
              <c:numCache>
                <c:ptCount val="6"/>
                <c:pt idx="0">
                  <c:v>2573.42</c:v>
                </c:pt>
                <c:pt idx="1">
                  <c:v>2701.1279999999997</c:v>
                </c:pt>
                <c:pt idx="2">
                  <c:v>1544.92550888</c:v>
                </c:pt>
                <c:pt idx="3">
                  <c:v>447.006</c:v>
                </c:pt>
                <c:pt idx="4">
                  <c:v>1580.4679999999998</c:v>
                </c:pt>
                <c:pt idx="5">
                  <c:v>836.908</c:v>
                </c:pt>
              </c:numCache>
            </c:numRef>
          </c:val>
        </c:ser>
        <c:gapWidth val="15"/>
        <c:axId val="1382893"/>
        <c:axId val="652894"/>
      </c:barChart>
      <c:catAx>
        <c:axId val="138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2894"/>
        <c:crosses val="autoZero"/>
        <c:auto val="1"/>
        <c:lblOffset val="100"/>
        <c:tickLblSkip val="1"/>
        <c:noMultiLvlLbl val="0"/>
      </c:catAx>
      <c:valAx>
        <c:axId val="65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28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91525"/>
          <c:w val="0.674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Disbalancat </a:t>
            </a:r>
          </a:p>
        </c:rich>
      </c:tx>
      <c:layout>
        <c:manualLayout>
          <c:xMode val="factor"/>
          <c:yMode val="factor"/>
          <c:x val="0.031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455"/>
          <c:w val="0.915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'[2]MWh(2016)'!$A$38:$A$43</c:f>
              <c:strCache>
                <c:ptCount val="6"/>
                <c:pt idx="0">
                  <c:v>Korrik </c:v>
                </c:pt>
                <c:pt idx="1">
                  <c:v>Gusht </c:v>
                </c:pt>
                <c:pt idx="2">
                  <c:v>Shtator </c:v>
                </c:pt>
                <c:pt idx="3">
                  <c:v>Tetor</c:v>
                </c:pt>
                <c:pt idx="4">
                  <c:v>Nentor</c:v>
                </c:pt>
                <c:pt idx="5">
                  <c:v>Dhjetor</c:v>
                </c:pt>
              </c:strCache>
            </c:strRef>
          </c:cat>
          <c:val>
            <c:numRef>
              <c:f>'[2]MWh(2016)'!$C$38:$C$43</c:f>
              <c:numCache>
                <c:ptCount val="6"/>
                <c:pt idx="0">
                  <c:v>7111.091345869999</c:v>
                </c:pt>
                <c:pt idx="1">
                  <c:v>4036.9979</c:v>
                </c:pt>
                <c:pt idx="2">
                  <c:v>4313.599999999999</c:v>
                </c:pt>
                <c:pt idx="3">
                  <c:v>4936.6489999999985</c:v>
                </c:pt>
                <c:pt idx="4">
                  <c:v>8096.467000000001</c:v>
                </c:pt>
                <c:pt idx="5">
                  <c:v>8250.589</c:v>
                </c:pt>
              </c:numCache>
            </c:numRef>
          </c:val>
        </c:ser>
        <c:ser>
          <c:idx val="1"/>
          <c:order val="1"/>
          <c:tx>
            <c:v>Dibalanca Pozitive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'[2]MWh(2016)'!$A$38:$A$43</c:f>
              <c:strCache>
                <c:ptCount val="6"/>
                <c:pt idx="0">
                  <c:v>Korrik </c:v>
                </c:pt>
                <c:pt idx="1">
                  <c:v>Gusht </c:v>
                </c:pt>
                <c:pt idx="2">
                  <c:v>Shtator </c:v>
                </c:pt>
                <c:pt idx="3">
                  <c:v>Tetor</c:v>
                </c:pt>
                <c:pt idx="4">
                  <c:v>Nentor</c:v>
                </c:pt>
                <c:pt idx="5">
                  <c:v>Dhjetor</c:v>
                </c:pt>
              </c:strCache>
            </c:strRef>
          </c:cat>
          <c:val>
            <c:numRef>
              <c:f>'[2]MWh(2016)'!$D$38:$D$43</c:f>
              <c:numCache>
                <c:ptCount val="6"/>
                <c:pt idx="0">
                  <c:v>13242.37032426</c:v>
                </c:pt>
                <c:pt idx="1">
                  <c:v>9823.613000000001</c:v>
                </c:pt>
                <c:pt idx="2">
                  <c:v>14885.475</c:v>
                </c:pt>
                <c:pt idx="3">
                  <c:v>19195.762000000002</c:v>
                </c:pt>
                <c:pt idx="4">
                  <c:v>17841.273999999998</c:v>
                </c:pt>
                <c:pt idx="5">
                  <c:v>9431.390000000001</c:v>
                </c:pt>
              </c:numCache>
            </c:numRef>
          </c:val>
        </c:ser>
        <c:gapWidth val="15"/>
        <c:axId val="31991807"/>
        <c:axId val="24094672"/>
      </c:barChart>
      <c:catAx>
        <c:axId val="31991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094672"/>
        <c:crosses val="autoZero"/>
        <c:auto val="1"/>
        <c:lblOffset val="100"/>
        <c:tickLblSkip val="1"/>
        <c:noMultiLvlLbl val="0"/>
      </c:catAx>
      <c:valAx>
        <c:axId val="2409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9918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0875"/>
          <c:w val="0.670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Disbalancat brenda zones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± 1%</a:t>
            </a:r>
          </a:p>
        </c:rich>
      </c:tx>
      <c:layout>
        <c:manualLayout>
          <c:xMode val="factor"/>
          <c:yMode val="factor"/>
          <c:x val="0.009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4075"/>
          <c:w val="0.9107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</c:v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'[3]2016'!$A$42:$A$47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'[3]2016'!$C$42:$C$47</c:f>
              <c:numCache>
                <c:ptCount val="6"/>
                <c:pt idx="0">
                  <c:v>52.025000000000006</c:v>
                </c:pt>
                <c:pt idx="1">
                  <c:v>100.53799999999998</c:v>
                </c:pt>
                <c:pt idx="2">
                  <c:v>185.93</c:v>
                </c:pt>
                <c:pt idx="3">
                  <c:v>148.69</c:v>
                </c:pt>
                <c:pt idx="4">
                  <c:v>94.696</c:v>
                </c:pt>
                <c:pt idx="5">
                  <c:v>113.06099999999998</c:v>
                </c:pt>
              </c:numCache>
            </c:numRef>
          </c:val>
        </c:ser>
        <c:ser>
          <c:idx val="1"/>
          <c:order val="1"/>
          <c:tx>
            <c:v>Disbalanca Pozitive</c:v>
          </c:tx>
          <c:spPr>
            <a:solidFill>
              <a:srgbClr val="33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'[3]2016'!$A$42:$A$47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'[3]2016'!$B$42:$B$47</c:f>
              <c:numCache>
                <c:ptCount val="6"/>
                <c:pt idx="0">
                  <c:v>100.27099999999999</c:v>
                </c:pt>
                <c:pt idx="1">
                  <c:v>108.82499999999999</c:v>
                </c:pt>
                <c:pt idx="2">
                  <c:v>157.3158484400001</c:v>
                </c:pt>
                <c:pt idx="3">
                  <c:v>255.623</c:v>
                </c:pt>
                <c:pt idx="4">
                  <c:v>181.553</c:v>
                </c:pt>
                <c:pt idx="5">
                  <c:v>106.85699999999999</c:v>
                </c:pt>
              </c:numCache>
            </c:numRef>
          </c:val>
        </c:ser>
        <c:gapWidth val="15"/>
        <c:axId val="39788241"/>
        <c:axId val="3466754"/>
      </c:barChart>
      <c:catAx>
        <c:axId val="39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6754"/>
        <c:crosses val="autoZero"/>
        <c:auto val="1"/>
        <c:lblOffset val="100"/>
        <c:tickLblSkip val="1"/>
        <c:noMultiLvlLbl val="0"/>
      </c:catAx>
      <c:valAx>
        <c:axId val="3466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MWh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7882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245"/>
          <c:w val="0.486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142875</xdr:rowOff>
    </xdr:from>
    <xdr:to>
      <xdr:col>12</xdr:col>
      <xdr:colOff>571500</xdr:colOff>
      <xdr:row>65</xdr:row>
      <xdr:rowOff>28575</xdr:rowOff>
    </xdr:to>
    <xdr:graphicFrame>
      <xdr:nvGraphicFramePr>
        <xdr:cNvPr id="1" name="Chart 3"/>
        <xdr:cNvGraphicFramePr/>
      </xdr:nvGraphicFramePr>
      <xdr:xfrm>
        <a:off x="104775" y="4743450"/>
        <a:ext cx="73437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97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6675" y="3267075"/>
        <a:ext cx="1608772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104775</xdr:rowOff>
    </xdr:from>
    <xdr:to>
      <xdr:col>17</xdr:col>
      <xdr:colOff>342900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57150" y="1371600"/>
        <a:ext cx="79438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13</xdr:col>
      <xdr:colOff>9525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705350"/>
        <a:ext cx="6315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31</xdr:row>
      <xdr:rowOff>152400</xdr:rowOff>
    </xdr:from>
    <xdr:to>
      <xdr:col>10</xdr:col>
      <xdr:colOff>152400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2571750" y="6286500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43</xdr:row>
      <xdr:rowOff>190500</xdr:rowOff>
    </xdr:from>
    <xdr:to>
      <xdr:col>10</xdr:col>
      <xdr:colOff>171450</xdr:colOff>
      <xdr:row>54</xdr:row>
      <xdr:rowOff>190500</xdr:rowOff>
    </xdr:to>
    <xdr:graphicFrame>
      <xdr:nvGraphicFramePr>
        <xdr:cNvPr id="2" name="Chart 6"/>
        <xdr:cNvGraphicFramePr/>
      </xdr:nvGraphicFramePr>
      <xdr:xfrm>
        <a:off x="2609850" y="8791575"/>
        <a:ext cx="4333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19</xdr:row>
      <xdr:rowOff>171450</xdr:rowOff>
    </xdr:from>
    <xdr:to>
      <xdr:col>10</xdr:col>
      <xdr:colOff>152400</xdr:colOff>
      <xdr:row>30</xdr:row>
      <xdr:rowOff>180975</xdr:rowOff>
    </xdr:to>
    <xdr:graphicFrame>
      <xdr:nvGraphicFramePr>
        <xdr:cNvPr id="3" name="Chart 2"/>
        <xdr:cNvGraphicFramePr/>
      </xdr:nvGraphicFramePr>
      <xdr:xfrm>
        <a:off x="2581275" y="4019550"/>
        <a:ext cx="4343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Tab+Fig%20Fin%20Rap%202016%206%20shku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Tabela%20e%20Disbalancave%20(%20ne%20lek%20dhe%20ne%20euro)%20%20per%20te%20gjithe%20vitin%20%202016%20-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Devijimi%20brenda%201%%20dhe%200%%20per%20te%20gjithe%20viti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.1 "/>
      <sheetName val="4.1  (2)"/>
      <sheetName val="4.1  (3)"/>
      <sheetName val="2016"/>
      <sheetName val="22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3"/>
      <sheetName val="25"/>
      <sheetName val="26"/>
      <sheetName val="28"/>
      <sheetName val="29"/>
      <sheetName val="30"/>
      <sheetName val="31"/>
      <sheetName val="32"/>
      <sheetName val="Sheet3"/>
      <sheetName val="Sheet7"/>
      <sheetName val="35"/>
      <sheetName val="35 (1)"/>
      <sheetName val="37"/>
      <sheetName val="36"/>
      <sheetName val="Sheet8"/>
      <sheetName val="BIL"/>
      <sheetName val="39"/>
      <sheetName val="43"/>
      <sheetName val="43 (1)"/>
      <sheetName val="44"/>
      <sheetName val="44.1"/>
      <sheetName val="44.2"/>
      <sheetName val="45"/>
      <sheetName val="45.1"/>
      <sheetName val="46"/>
      <sheetName val="L.REJA"/>
      <sheetName val="47"/>
      <sheetName val="49"/>
      <sheetName val="51"/>
      <sheetName val="54"/>
      <sheetName val="rAJONI"/>
      <sheetName val="57"/>
      <sheetName val="58"/>
      <sheetName val="Sheet1"/>
      <sheetName val="60"/>
      <sheetName val="Disbalancat 2015"/>
      <sheetName val="Disbalancat 2016"/>
      <sheetName val="63"/>
      <sheetName val="Sheet2"/>
      <sheetName val="Sheet10"/>
      <sheetName val="Sheet6"/>
      <sheetName val="Sheet4"/>
      <sheetName val="Tab Inv Oper 2015"/>
      <sheetName val="Inv oshee 2015"/>
      <sheetName val="Inv.KESH 2016"/>
      <sheetName val="Inv kesh 2015"/>
      <sheetName val="Inv ost 2015"/>
      <sheetName val="Prog shkemb 2016"/>
      <sheetName val="Kons.Ditor"/>
      <sheetName val="PROF NG"/>
      <sheetName val="SKEMA TREGUT"/>
    </sheetNames>
    <sheetDataSet>
      <sheetData sheetId="45">
        <row r="2">
          <cell r="B2">
            <v>2009</v>
          </cell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</row>
        <row r="3">
          <cell r="A3" t="str">
            <v>Arketimi</v>
          </cell>
          <cell r="B3">
            <v>76.4</v>
          </cell>
          <cell r="C3">
            <v>70.1</v>
          </cell>
          <cell r="D3">
            <v>70.7</v>
          </cell>
          <cell r="E3">
            <v>83</v>
          </cell>
          <cell r="F3">
            <v>79.3</v>
          </cell>
          <cell r="G3">
            <v>91.9</v>
          </cell>
          <cell r="H3">
            <v>100.8</v>
          </cell>
          <cell r="I3">
            <v>93.4</v>
          </cell>
        </row>
        <row r="4">
          <cell r="A4" t="str">
            <v>Humbja </v>
          </cell>
          <cell r="B4">
            <v>34</v>
          </cell>
          <cell r="C4">
            <v>30.38</v>
          </cell>
          <cell r="D4">
            <v>37.58</v>
          </cell>
          <cell r="E4">
            <v>46.38</v>
          </cell>
          <cell r="F4">
            <v>45.04</v>
          </cell>
          <cell r="G4">
            <v>37.81</v>
          </cell>
          <cell r="H4">
            <v>31.34</v>
          </cell>
          <cell r="I4">
            <v>28.04</v>
          </cell>
        </row>
        <row r="5">
          <cell r="A5" t="str">
            <v>Efektiviteti</v>
          </cell>
          <cell r="B5">
            <v>50.424</v>
          </cell>
          <cell r="C5">
            <v>48.80361999999999</v>
          </cell>
          <cell r="D5">
            <v>44.13094000000001</v>
          </cell>
          <cell r="E5">
            <v>44.5046</v>
          </cell>
          <cell r="F5">
            <v>43.58328</v>
          </cell>
          <cell r="G5">
            <v>57.152609999999996</v>
          </cell>
          <cell r="H5">
            <v>69.20927999999999</v>
          </cell>
          <cell r="I5">
            <v>67.21064000000001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K DHE EURO"/>
      <sheetName val="LEK DHE EURO (2012)"/>
      <sheetName val="LEK DHE EURO (2013)"/>
      <sheetName val="MWh(2013)"/>
      <sheetName val="LEK DHE EURO (2014)"/>
      <sheetName val="MWh(2014)"/>
      <sheetName val="LEK DHE EURO (2015)"/>
      <sheetName val="MWh(2015)"/>
      <sheetName val="LEK DHE EURO (2016)"/>
      <sheetName val="MWh(2016)"/>
    </sheetNames>
    <sheetDataSet>
      <sheetData sheetId="9">
        <row r="26">
          <cell r="A26" t="str">
            <v>Janar</v>
          </cell>
          <cell r="C26">
            <v>1399.5780000000002</v>
          </cell>
          <cell r="D26">
            <v>2573.42</v>
          </cell>
        </row>
        <row r="27">
          <cell r="A27" t="str">
            <v>Shkurt</v>
          </cell>
          <cell r="C27">
            <v>404.2010000000001</v>
          </cell>
          <cell r="D27">
            <v>2701.1279999999997</v>
          </cell>
        </row>
        <row r="28">
          <cell r="A28" t="str">
            <v>Mars</v>
          </cell>
          <cell r="C28">
            <v>305.84774364999987</v>
          </cell>
          <cell r="D28">
            <v>1544.92550888</v>
          </cell>
        </row>
        <row r="29">
          <cell r="A29" t="str">
            <v>Prill</v>
          </cell>
          <cell r="C29">
            <v>390.918</v>
          </cell>
          <cell r="D29">
            <v>447.006</v>
          </cell>
        </row>
        <row r="30">
          <cell r="A30" t="str">
            <v>Maj</v>
          </cell>
          <cell r="C30">
            <v>752.0219999999999</v>
          </cell>
          <cell r="D30">
            <v>1580.4679999999998</v>
          </cell>
        </row>
        <row r="31">
          <cell r="A31" t="str">
            <v>Qershor</v>
          </cell>
          <cell r="C31">
            <v>158.702</v>
          </cell>
          <cell r="D31">
            <v>836.908</v>
          </cell>
        </row>
        <row r="38">
          <cell r="A38" t="str">
            <v>Korrik </v>
          </cell>
          <cell r="C38">
            <v>7111.091345869999</v>
          </cell>
          <cell r="D38">
            <v>13242.37032426</v>
          </cell>
        </row>
        <row r="39">
          <cell r="A39" t="str">
            <v>Gusht </v>
          </cell>
          <cell r="C39">
            <v>4036.9979</v>
          </cell>
          <cell r="D39">
            <v>9823.613000000001</v>
          </cell>
        </row>
        <row r="40">
          <cell r="A40" t="str">
            <v>Shtator </v>
          </cell>
          <cell r="C40">
            <v>4313.599999999999</v>
          </cell>
          <cell r="D40">
            <v>14885.475</v>
          </cell>
        </row>
        <row r="41">
          <cell r="A41" t="str">
            <v>Tetor</v>
          </cell>
          <cell r="C41">
            <v>4936.6489999999985</v>
          </cell>
          <cell r="D41">
            <v>19195.762000000002</v>
          </cell>
        </row>
        <row r="42">
          <cell r="A42" t="str">
            <v>Nentor</v>
          </cell>
          <cell r="C42">
            <v>8096.467000000001</v>
          </cell>
          <cell r="D42">
            <v>17841.273999999998</v>
          </cell>
        </row>
        <row r="43">
          <cell r="A43" t="str">
            <v>Dhjetor</v>
          </cell>
          <cell r="C43">
            <v>8250.589</v>
          </cell>
          <cell r="D43">
            <v>9431.390000000001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</sheetNames>
    <sheetDataSet>
      <sheetData sheetId="4">
        <row r="42">
          <cell r="A42" t="str">
            <v>Janar</v>
          </cell>
          <cell r="B42">
            <v>100.27099999999999</v>
          </cell>
          <cell r="C42">
            <v>52.025000000000006</v>
          </cell>
        </row>
        <row r="43">
          <cell r="A43" t="str">
            <v>Shkurt</v>
          </cell>
          <cell r="B43">
            <v>108.82499999999999</v>
          </cell>
          <cell r="C43">
            <v>100.53799999999998</v>
          </cell>
        </row>
        <row r="44">
          <cell r="A44" t="str">
            <v>Mars</v>
          </cell>
          <cell r="B44">
            <v>157.3158484400001</v>
          </cell>
          <cell r="C44">
            <v>185.93</v>
          </cell>
        </row>
        <row r="45">
          <cell r="A45" t="str">
            <v>Prill</v>
          </cell>
          <cell r="B45">
            <v>255.623</v>
          </cell>
          <cell r="C45">
            <v>148.69</v>
          </cell>
        </row>
        <row r="46">
          <cell r="A46" t="str">
            <v>Maj</v>
          </cell>
          <cell r="B46">
            <v>181.553</v>
          </cell>
          <cell r="C46">
            <v>94.696</v>
          </cell>
        </row>
        <row r="47">
          <cell r="A47" t="str">
            <v>Qershor</v>
          </cell>
          <cell r="B47">
            <v>106.85699999999999</v>
          </cell>
          <cell r="C47">
            <v>113.06099999999998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1" max="1" width="34.140625" style="189" bestFit="1" customWidth="1"/>
    <col min="2" max="3" width="9.140625" style="189" customWidth="1"/>
    <col min="4" max="4" width="8.7109375" style="189" bestFit="1" customWidth="1"/>
    <col min="5" max="5" width="9.7109375" style="189" customWidth="1"/>
    <col min="6" max="6" width="10.28125" style="189" customWidth="1"/>
    <col min="7" max="7" width="5.57421875" style="189" bestFit="1" customWidth="1"/>
    <col min="8" max="8" width="8.421875" style="189" bestFit="1" customWidth="1"/>
    <col min="9" max="9" width="8.57421875" style="189" bestFit="1" customWidth="1"/>
    <col min="10" max="10" width="7.28125" style="189" bestFit="1" customWidth="1"/>
    <col min="11" max="11" width="7.421875" style="189" bestFit="1" customWidth="1"/>
    <col min="12" max="12" width="2.8515625" style="189" customWidth="1"/>
    <col min="13" max="16384" width="9.140625" style="189" customWidth="1"/>
  </cols>
  <sheetData>
    <row r="1" spans="1:13" ht="12" customHeight="1" thickBot="1">
      <c r="A1" s="703" t="s">
        <v>469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5"/>
    </row>
    <row r="2" spans="1:13" ht="15" customHeight="1">
      <c r="A2" s="285" t="s">
        <v>232</v>
      </c>
      <c r="B2" s="286">
        <v>5151784</v>
      </c>
      <c r="C2" s="287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15" customHeight="1">
      <c r="A3" s="288" t="s">
        <v>225</v>
      </c>
      <c r="B3" s="289">
        <v>55506</v>
      </c>
      <c r="C3" s="290"/>
      <c r="D3" s="290"/>
      <c r="E3" s="290"/>
      <c r="F3" s="290"/>
      <c r="G3" s="290"/>
      <c r="H3" s="290"/>
      <c r="I3" s="290"/>
      <c r="J3" s="290"/>
      <c r="K3" s="290"/>
      <c r="L3" s="208"/>
      <c r="M3" s="209"/>
    </row>
    <row r="4" spans="1:13" ht="15" customHeight="1" thickBot="1">
      <c r="A4" s="288" t="s">
        <v>226</v>
      </c>
      <c r="B4" s="289">
        <v>4662</v>
      </c>
      <c r="C4" s="291"/>
      <c r="D4" s="290"/>
      <c r="E4" s="290"/>
      <c r="F4" s="290"/>
      <c r="G4" s="290"/>
      <c r="H4" s="290"/>
      <c r="I4" s="290"/>
      <c r="J4" s="290"/>
      <c r="K4" s="290"/>
      <c r="L4" s="208"/>
      <c r="M4" s="209"/>
    </row>
    <row r="5" spans="1:13" ht="33.75">
      <c r="A5" s="292"/>
      <c r="B5" s="289" t="s">
        <v>227</v>
      </c>
      <c r="C5" s="713" t="s">
        <v>463</v>
      </c>
      <c r="D5" s="293" t="s">
        <v>233</v>
      </c>
      <c r="E5" s="294" t="s">
        <v>461</v>
      </c>
      <c r="F5" s="294" t="s">
        <v>462</v>
      </c>
      <c r="G5" s="295" t="s">
        <v>458</v>
      </c>
      <c r="H5" s="294" t="s">
        <v>217</v>
      </c>
      <c r="I5" s="295" t="s">
        <v>480</v>
      </c>
      <c r="J5" s="294" t="s">
        <v>146</v>
      </c>
      <c r="K5" s="295" t="s">
        <v>246</v>
      </c>
      <c r="L5" s="208"/>
      <c r="M5" s="296" t="s">
        <v>234</v>
      </c>
    </row>
    <row r="6" spans="1:13" ht="11.25">
      <c r="A6" s="292"/>
      <c r="B6" s="294">
        <f>B2-B3-B4</f>
        <v>5091616</v>
      </c>
      <c r="C6" s="713"/>
      <c r="D6" s="297">
        <v>36483</v>
      </c>
      <c r="E6" s="298">
        <v>625313.511509</v>
      </c>
      <c r="F6" s="298">
        <v>500922</v>
      </c>
      <c r="G6" s="299"/>
      <c r="H6" s="300">
        <v>276603.9591871</v>
      </c>
      <c r="I6" s="299">
        <v>69848</v>
      </c>
      <c r="J6" s="300">
        <v>427570.64929738</v>
      </c>
      <c r="K6" s="299">
        <v>107994.7028036</v>
      </c>
      <c r="L6" s="208"/>
      <c r="M6" s="301">
        <f>B6+D6+E6+F6+G6+H6+I6+J6+K6</f>
        <v>7136351.82279708</v>
      </c>
    </row>
    <row r="7" spans="1:13" ht="12" customHeight="1">
      <c r="A7" s="302" t="s">
        <v>465</v>
      </c>
      <c r="B7" s="303">
        <v>-190087</v>
      </c>
      <c r="C7" s="713"/>
      <c r="D7" s="304"/>
      <c r="E7" s="304"/>
      <c r="F7" s="304"/>
      <c r="G7" s="304"/>
      <c r="H7" s="304"/>
      <c r="I7" s="304"/>
      <c r="J7" s="304"/>
      <c r="K7" s="304"/>
      <c r="L7" s="305"/>
      <c r="M7" s="209"/>
    </row>
    <row r="8" spans="1:13" ht="12" customHeight="1">
      <c r="A8" s="302" t="s">
        <v>483</v>
      </c>
      <c r="B8" s="306">
        <v>129620</v>
      </c>
      <c r="C8" s="713"/>
      <c r="D8" s="304"/>
      <c r="E8" s="304"/>
      <c r="F8" s="304"/>
      <c r="G8" s="304"/>
      <c r="H8" s="304"/>
      <c r="I8" s="304"/>
      <c r="J8" s="304"/>
      <c r="K8" s="304"/>
      <c r="L8" s="305"/>
      <c r="M8" s="209"/>
    </row>
    <row r="9" spans="1:13" ht="12" customHeight="1">
      <c r="A9" s="302" t="s">
        <v>484</v>
      </c>
      <c r="B9" s="303">
        <v>-1021345</v>
      </c>
      <c r="C9" s="713"/>
      <c r="D9" s="304"/>
      <c r="E9" s="307"/>
      <c r="F9" s="307"/>
      <c r="G9" s="307"/>
      <c r="H9" s="307"/>
      <c r="I9" s="307"/>
      <c r="J9" s="307"/>
      <c r="K9" s="307"/>
      <c r="L9" s="305"/>
      <c r="M9" s="209"/>
    </row>
    <row r="10" spans="1:13" ht="12" customHeight="1">
      <c r="A10" s="308" t="s">
        <v>470</v>
      </c>
      <c r="B10" s="309">
        <v>-1878</v>
      </c>
      <c r="C10" s="713"/>
      <c r="D10" s="304"/>
      <c r="E10" s="307"/>
      <c r="F10" s="307"/>
      <c r="G10" s="307"/>
      <c r="H10" s="307"/>
      <c r="I10" s="307"/>
      <c r="J10" s="307"/>
      <c r="K10" s="307"/>
      <c r="L10" s="305"/>
      <c r="M10" s="209"/>
    </row>
    <row r="11" spans="1:13" ht="12" customHeight="1">
      <c r="A11" s="302" t="s">
        <v>525</v>
      </c>
      <c r="B11" s="303">
        <v>-18394</v>
      </c>
      <c r="C11" s="713"/>
      <c r="D11" s="304"/>
      <c r="E11" s="307"/>
      <c r="F11" s="307"/>
      <c r="G11" s="307"/>
      <c r="H11" s="307"/>
      <c r="I11" s="307"/>
      <c r="J11" s="307"/>
      <c r="K11" s="307"/>
      <c r="L11" s="305"/>
      <c r="M11" s="209"/>
    </row>
    <row r="12" spans="1:13" ht="12" customHeight="1">
      <c r="A12" s="302" t="s">
        <v>526</v>
      </c>
      <c r="B12" s="310">
        <v>8585</v>
      </c>
      <c r="C12" s="714"/>
      <c r="D12" s="304"/>
      <c r="E12" s="307"/>
      <c r="F12" s="307"/>
      <c r="G12" s="307"/>
      <c r="H12" s="307"/>
      <c r="I12" s="307"/>
      <c r="J12" s="307"/>
      <c r="K12" s="307"/>
      <c r="L12" s="305"/>
      <c r="M12" s="209"/>
    </row>
    <row r="13" spans="1:13" ht="12" customHeight="1">
      <c r="A13" s="311" t="s">
        <v>485</v>
      </c>
      <c r="B13" s="312">
        <f>SUM(B6:B12)</f>
        <v>3998117</v>
      </c>
      <c r="C13" s="312">
        <v>962277</v>
      </c>
      <c r="D13" s="312">
        <v>36483</v>
      </c>
      <c r="E13" s="313">
        <v>625313.511509</v>
      </c>
      <c r="F13" s="313">
        <v>500922</v>
      </c>
      <c r="G13" s="312"/>
      <c r="H13" s="312">
        <v>276603.9591871</v>
      </c>
      <c r="I13" s="304"/>
      <c r="J13" s="304"/>
      <c r="K13" s="304"/>
      <c r="L13" s="208"/>
      <c r="M13" s="209"/>
    </row>
    <row r="14" spans="1:13" ht="11.25">
      <c r="A14" s="314"/>
      <c r="B14" s="304"/>
      <c r="C14" s="315"/>
      <c r="D14" s="304"/>
      <c r="E14" s="304"/>
      <c r="F14" s="304"/>
      <c r="G14" s="304"/>
      <c r="H14" s="304"/>
      <c r="I14" s="316">
        <v>69848</v>
      </c>
      <c r="J14" s="317">
        <v>427570.64929738</v>
      </c>
      <c r="K14" s="317">
        <v>107994.7028036</v>
      </c>
      <c r="L14" s="208"/>
      <c r="M14" s="209"/>
    </row>
    <row r="15" spans="1:13" ht="12" customHeight="1" thickBot="1">
      <c r="A15" s="314"/>
      <c r="B15" s="304"/>
      <c r="C15" s="315"/>
      <c r="D15" s="304"/>
      <c r="E15" s="304"/>
      <c r="F15" s="304"/>
      <c r="G15" s="304"/>
      <c r="H15" s="304"/>
      <c r="I15" s="304"/>
      <c r="J15" s="304"/>
      <c r="K15" s="318"/>
      <c r="L15" s="208"/>
      <c r="M15" s="209"/>
    </row>
    <row r="16" spans="1:13" ht="12" customHeight="1" thickBot="1">
      <c r="A16" s="314"/>
      <c r="B16" s="715">
        <f>B13+C13+D13+E13+F13+G13+H13</f>
        <v>6399716.4706961</v>
      </c>
      <c r="C16" s="716"/>
      <c r="D16" s="716"/>
      <c r="E16" s="716"/>
      <c r="F16" s="716"/>
      <c r="G16" s="716"/>
      <c r="H16" s="717"/>
      <c r="I16" s="315"/>
      <c r="J16" s="304"/>
      <c r="K16" s="315"/>
      <c r="L16" s="208"/>
      <c r="M16" s="209"/>
    </row>
    <row r="17" spans="1:13" ht="12" customHeight="1" thickBot="1">
      <c r="A17" s="319"/>
      <c r="B17" s="320">
        <f>B18-B16</f>
        <v>0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9"/>
      <c r="M17" s="209"/>
    </row>
    <row r="18" spans="1:13" ht="12" customHeight="1" thickBot="1">
      <c r="A18" s="319"/>
      <c r="B18" s="720">
        <f>B16+B17</f>
        <v>6399716.031088866</v>
      </c>
      <c r="C18" s="721"/>
      <c r="D18" s="721"/>
      <c r="E18" s="721"/>
      <c r="F18" s="721"/>
      <c r="G18" s="721"/>
      <c r="H18" s="722"/>
      <c r="I18" s="321"/>
      <c r="J18" s="304"/>
      <c r="K18" s="304"/>
      <c r="L18" s="322"/>
      <c r="M18" s="323"/>
    </row>
    <row r="19" spans="1:13" ht="12" customHeight="1">
      <c r="A19" s="292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08"/>
      <c r="M19" s="209"/>
    </row>
    <row r="20" spans="1:13" ht="12" customHeight="1" thickBot="1">
      <c r="A20" s="210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</row>
    <row r="21" spans="1:13" ht="12" customHeight="1">
      <c r="A21" s="324" t="s">
        <v>147</v>
      </c>
      <c r="B21" s="309">
        <v>2587259.8062377837</v>
      </c>
      <c r="C21" s="325"/>
      <c r="D21" s="723">
        <f>B21+B22</f>
        <v>4605264.592520003</v>
      </c>
      <c r="E21" s="725">
        <f>D21+D23</f>
        <v>6399716.031088866</v>
      </c>
      <c r="F21" s="290"/>
      <c r="G21" s="290"/>
      <c r="H21" s="290"/>
      <c r="I21" s="290"/>
      <c r="J21" s="208"/>
      <c r="K21" s="208"/>
      <c r="L21" s="208"/>
      <c r="M21" s="209"/>
    </row>
    <row r="22" spans="1:13" ht="12" customHeight="1">
      <c r="A22" s="324" t="s">
        <v>148</v>
      </c>
      <c r="B22" s="309">
        <v>2018004.7862822195</v>
      </c>
      <c r="C22" s="326"/>
      <c r="D22" s="724"/>
      <c r="E22" s="726"/>
      <c r="F22" s="327"/>
      <c r="G22" s="327"/>
      <c r="H22" s="327"/>
      <c r="I22" s="327"/>
      <c r="J22" s="208"/>
      <c r="K22" s="208"/>
      <c r="L22" s="208"/>
      <c r="M22" s="209"/>
    </row>
    <row r="23" spans="1:13" ht="15" customHeight="1">
      <c r="A23" s="324" t="s">
        <v>149</v>
      </c>
      <c r="B23" s="328">
        <v>155628.72372616606</v>
      </c>
      <c r="C23" s="329"/>
      <c r="D23" s="723">
        <f>B23+B24+B25</f>
        <v>1794451.4385688626</v>
      </c>
      <c r="E23" s="726"/>
      <c r="F23" s="327"/>
      <c r="G23" s="327"/>
      <c r="H23" s="290"/>
      <c r="I23" s="327"/>
      <c r="J23" s="330"/>
      <c r="K23" s="330"/>
      <c r="L23" s="208"/>
      <c r="M23" s="323"/>
    </row>
    <row r="24" spans="1:13" ht="11.25">
      <c r="A24" s="324" t="s">
        <v>150</v>
      </c>
      <c r="B24" s="328">
        <v>1190871.5292149317</v>
      </c>
      <c r="C24" s="331"/>
      <c r="D24" s="728"/>
      <c r="E24" s="726"/>
      <c r="F24" s="327"/>
      <c r="G24" s="327"/>
      <c r="H24" s="290"/>
      <c r="I24" s="327"/>
      <c r="J24" s="208"/>
      <c r="K24" s="208"/>
      <c r="L24" s="208"/>
      <c r="M24" s="209"/>
    </row>
    <row r="25" spans="1:13" ht="12" thickBot="1">
      <c r="A25" s="324" t="s">
        <v>151</v>
      </c>
      <c r="B25" s="328">
        <v>447951.185627765</v>
      </c>
      <c r="C25" s="332"/>
      <c r="D25" s="724"/>
      <c r="E25" s="727"/>
      <c r="F25" s="327"/>
      <c r="G25" s="327"/>
      <c r="H25" s="327"/>
      <c r="I25" s="327"/>
      <c r="J25" s="330"/>
      <c r="K25" s="330"/>
      <c r="L25" s="208"/>
      <c r="M25" s="209"/>
    </row>
    <row r="26" spans="1:13" ht="12" thickBot="1">
      <c r="A26" s="2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11.25">
      <c r="A27" s="729" t="s">
        <v>228</v>
      </c>
      <c r="B27" s="730"/>
      <c r="C27" s="730"/>
      <c r="D27" s="730"/>
      <c r="E27" s="333">
        <v>6399716</v>
      </c>
      <c r="F27" s="334"/>
      <c r="G27" s="334"/>
      <c r="H27" s="334"/>
      <c r="I27" s="334"/>
      <c r="J27" s="208"/>
      <c r="K27" s="208"/>
      <c r="L27" s="208"/>
      <c r="M27" s="718" t="s">
        <v>229</v>
      </c>
    </row>
    <row r="28" spans="1:13" ht="11.25">
      <c r="A28" s="706" t="s">
        <v>230</v>
      </c>
      <c r="B28" s="707"/>
      <c r="C28" s="707"/>
      <c r="D28" s="707"/>
      <c r="E28" s="335">
        <v>502895</v>
      </c>
      <c r="F28" s="334"/>
      <c r="G28" s="334"/>
      <c r="H28" s="334"/>
      <c r="I28" s="334"/>
      <c r="J28" s="208"/>
      <c r="K28" s="208"/>
      <c r="L28" s="208"/>
      <c r="M28" s="719"/>
    </row>
    <row r="29" spans="1:13" ht="14.25" customHeight="1">
      <c r="A29" s="708" t="s">
        <v>422</v>
      </c>
      <c r="B29" s="709"/>
      <c r="C29" s="709"/>
      <c r="D29" s="710"/>
      <c r="E29" s="335">
        <v>1878</v>
      </c>
      <c r="F29" s="334"/>
      <c r="G29" s="334"/>
      <c r="H29" s="334"/>
      <c r="I29" s="334"/>
      <c r="J29" s="208"/>
      <c r="K29" s="208"/>
      <c r="L29" s="208"/>
      <c r="M29" s="719"/>
    </row>
    <row r="30" spans="1:13" ht="14.25" customHeight="1">
      <c r="A30" s="706" t="s">
        <v>231</v>
      </c>
      <c r="B30" s="707"/>
      <c r="C30" s="707"/>
      <c r="D30" s="707"/>
      <c r="E30" s="335">
        <v>190087</v>
      </c>
      <c r="F30" s="334"/>
      <c r="G30" s="334"/>
      <c r="H30" s="334"/>
      <c r="I30" s="334"/>
      <c r="J30" s="208"/>
      <c r="K30" s="208"/>
      <c r="L30" s="208"/>
      <c r="M30" s="719"/>
    </row>
    <row r="31" spans="1:13" ht="13.5" thickBot="1">
      <c r="A31" s="711" t="s">
        <v>421</v>
      </c>
      <c r="B31" s="712"/>
      <c r="C31" s="712"/>
      <c r="D31" s="712"/>
      <c r="E31" s="336">
        <f>E27+E28+E29+E30</f>
        <v>7094576</v>
      </c>
      <c r="F31" s="337"/>
      <c r="G31" s="337"/>
      <c r="H31" s="337"/>
      <c r="I31" s="337"/>
      <c r="J31" s="338"/>
      <c r="K31" s="338"/>
      <c r="L31" s="338"/>
      <c r="M31" s="339">
        <f>E31</f>
        <v>7094576</v>
      </c>
    </row>
    <row r="34" ht="11.25">
      <c r="B34" s="340"/>
    </row>
    <row r="36" ht="11.25">
      <c r="E36" s="340"/>
    </row>
    <row r="41" ht="15">
      <c r="C41" s="341"/>
    </row>
  </sheetData>
  <sheetProtection/>
  <mergeCells count="13">
    <mergeCell ref="A1:M1"/>
    <mergeCell ref="A28:D28"/>
    <mergeCell ref="A29:D29"/>
    <mergeCell ref="A30:D30"/>
    <mergeCell ref="A31:D31"/>
    <mergeCell ref="C5:C12"/>
    <mergeCell ref="B16:H16"/>
    <mergeCell ref="M27:M30"/>
    <mergeCell ref="B18:H18"/>
    <mergeCell ref="D21:D22"/>
    <mergeCell ref="E21:E25"/>
    <mergeCell ref="D23:D25"/>
    <mergeCell ref="A27:D27"/>
  </mergeCells>
  <printOptions/>
  <pageMargins left="0.25" right="0.25" top="0.75" bottom="0.75" header="0.3" footer="0.3"/>
  <pageSetup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4">
      <selection activeCell="R41" sqref="R41"/>
    </sheetView>
  </sheetViews>
  <sheetFormatPr defaultColWidth="9.140625" defaultRowHeight="15"/>
  <cols>
    <col min="1" max="1" width="6.28125" style="25" customWidth="1"/>
    <col min="2" max="2" width="7.28125" style="25" bestFit="1" customWidth="1"/>
    <col min="3" max="4" width="7.00390625" style="25" bestFit="1" customWidth="1"/>
    <col min="5" max="5" width="7.28125" style="25" bestFit="1" customWidth="1"/>
    <col min="6" max="6" width="7.00390625" style="25" bestFit="1" customWidth="1"/>
    <col min="7" max="7" width="8.140625" style="25" bestFit="1" customWidth="1"/>
    <col min="8" max="8" width="6.8515625" style="25" bestFit="1" customWidth="1"/>
    <col min="9" max="9" width="8.00390625" style="25" bestFit="1" customWidth="1"/>
    <col min="10" max="10" width="7.57421875" style="25" bestFit="1" customWidth="1"/>
    <col min="11" max="11" width="7.28125" style="25" bestFit="1" customWidth="1"/>
    <col min="12" max="12" width="7.140625" style="25" bestFit="1" customWidth="1"/>
    <col min="13" max="13" width="7.7109375" style="25" bestFit="1" customWidth="1"/>
    <col min="14" max="14" width="6.140625" style="25" bestFit="1" customWidth="1"/>
    <col min="15" max="16384" width="9.140625" style="25" customWidth="1"/>
  </cols>
  <sheetData>
    <row r="1" spans="1:14" ht="16.5" thickBot="1">
      <c r="A1" s="783" t="s">
        <v>320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24"/>
    </row>
    <row r="2" spans="1:13" ht="13.5" customHeight="1">
      <c r="A2" s="784" t="s">
        <v>317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6"/>
    </row>
    <row r="3" spans="1:13" ht="10.5" customHeight="1">
      <c r="A3" s="44"/>
      <c r="B3" s="32" t="s">
        <v>14</v>
      </c>
      <c r="C3" s="32" t="s">
        <v>15</v>
      </c>
      <c r="D3" s="32" t="s">
        <v>16</v>
      </c>
      <c r="E3" s="32" t="s">
        <v>27</v>
      </c>
      <c r="F3" s="32" t="s">
        <v>18</v>
      </c>
      <c r="G3" s="32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9" t="s">
        <v>25</v>
      </c>
    </row>
    <row r="4" spans="1:13" ht="10.5" customHeight="1">
      <c r="A4" s="40">
        <v>2009</v>
      </c>
      <c r="B4" s="31">
        <v>40.75</v>
      </c>
      <c r="C4" s="31">
        <v>37.05</v>
      </c>
      <c r="D4" s="31">
        <v>38.05</v>
      </c>
      <c r="E4" s="31">
        <v>32.93</v>
      </c>
      <c r="F4" s="31">
        <v>33.44</v>
      </c>
      <c r="G4" s="31">
        <v>30.75</v>
      </c>
      <c r="H4" s="33">
        <v>32.59650795211419</v>
      </c>
      <c r="I4" s="33">
        <v>30.196527952172257</v>
      </c>
      <c r="J4" s="33">
        <v>25.340533753105067</v>
      </c>
      <c r="K4" s="33">
        <v>30.66508725887651</v>
      </c>
      <c r="L4" s="33">
        <v>33.435505798541485</v>
      </c>
      <c r="M4" s="45">
        <v>36.891545287020726</v>
      </c>
    </row>
    <row r="5" spans="1:13" ht="10.5" customHeight="1">
      <c r="A5" s="40">
        <v>2010</v>
      </c>
      <c r="B5" s="33">
        <v>38.615324811513496</v>
      </c>
      <c r="C5" s="33">
        <v>35.41174848363522</v>
      </c>
      <c r="D5" s="33">
        <v>36.90203104331665</v>
      </c>
      <c r="E5" s="33">
        <v>31.374671250202425</v>
      </c>
      <c r="F5" s="33">
        <v>35.16501079346174</v>
      </c>
      <c r="G5" s="31">
        <v>31.45</v>
      </c>
      <c r="H5" s="33">
        <v>26.94</v>
      </c>
      <c r="I5" s="33">
        <v>29.69</v>
      </c>
      <c r="J5" s="31">
        <v>21.47</v>
      </c>
      <c r="K5" s="31">
        <v>20.61</v>
      </c>
      <c r="L5" s="31">
        <v>22.16</v>
      </c>
      <c r="M5" s="39">
        <v>29.05</v>
      </c>
    </row>
    <row r="6" spans="1:13" ht="10.5" customHeight="1">
      <c r="A6" s="40">
        <v>2011</v>
      </c>
      <c r="B6" s="33">
        <v>55.549150063216004</v>
      </c>
      <c r="C6" s="33">
        <v>38.000839523800565</v>
      </c>
      <c r="D6" s="33">
        <v>36.94775395240158</v>
      </c>
      <c r="E6" s="33">
        <v>23.11279690555411</v>
      </c>
      <c r="F6" s="33">
        <v>24.847225225824694</v>
      </c>
      <c r="G6" s="33">
        <v>21.287796970259652</v>
      </c>
      <c r="H6" s="33">
        <v>21.880896331827508</v>
      </c>
      <c r="I6" s="31">
        <v>19.41</v>
      </c>
      <c r="J6" s="33">
        <v>22.95</v>
      </c>
      <c r="K6" s="33">
        <v>25.15</v>
      </c>
      <c r="L6" s="33">
        <v>32.2</v>
      </c>
      <c r="M6" s="45">
        <v>35.7</v>
      </c>
    </row>
    <row r="7" spans="1:13" ht="10.5" customHeight="1">
      <c r="A7" s="40">
        <v>2012</v>
      </c>
      <c r="B7" s="33">
        <v>35.72</v>
      </c>
      <c r="C7" s="33">
        <v>59.156919891655654</v>
      </c>
      <c r="D7" s="33">
        <v>55.22712577598654</v>
      </c>
      <c r="E7" s="33">
        <v>45.414629612417514</v>
      </c>
      <c r="F7" s="33">
        <v>38.872264357601935</v>
      </c>
      <c r="G7" s="33">
        <v>39.767991293037085</v>
      </c>
      <c r="H7" s="33">
        <v>45.5058498075191</v>
      </c>
      <c r="I7" s="34">
        <f>0.455121955731503*100</f>
        <v>45.5121955731503</v>
      </c>
      <c r="J7" s="33">
        <v>42.09</v>
      </c>
      <c r="K7" s="33">
        <v>35.53</v>
      </c>
      <c r="L7" s="33">
        <v>41.89</v>
      </c>
      <c r="M7" s="39">
        <v>49.32</v>
      </c>
    </row>
    <row r="8" spans="1:13" ht="10.5" customHeight="1">
      <c r="A8" s="40">
        <v>2013</v>
      </c>
      <c r="B8" s="33">
        <v>51.12</v>
      </c>
      <c r="C8" s="33">
        <v>48.71</v>
      </c>
      <c r="D8" s="33">
        <v>48.29</v>
      </c>
      <c r="E8" s="33">
        <v>39.66</v>
      </c>
      <c r="F8" s="33">
        <v>39.52</v>
      </c>
      <c r="G8" s="33">
        <v>40.33</v>
      </c>
      <c r="H8" s="33">
        <v>43.33</v>
      </c>
      <c r="I8" s="34">
        <v>38.5</v>
      </c>
      <c r="J8" s="33">
        <v>35.08</v>
      </c>
      <c r="K8" s="33">
        <v>45.98</v>
      </c>
      <c r="L8" s="33">
        <v>48.08</v>
      </c>
      <c r="M8" s="39">
        <v>53.04</v>
      </c>
    </row>
    <row r="9" spans="1:13" ht="10.5" customHeight="1">
      <c r="A9" s="40">
        <v>2014</v>
      </c>
      <c r="B9" s="33">
        <v>47</v>
      </c>
      <c r="C9" s="33">
        <v>42.14</v>
      </c>
      <c r="D9" s="33">
        <v>42.78</v>
      </c>
      <c r="E9" s="33">
        <v>35.69</v>
      </c>
      <c r="F9" s="33">
        <v>36.85</v>
      </c>
      <c r="G9" s="33">
        <v>34.1</v>
      </c>
      <c r="H9" s="33">
        <v>36.59</v>
      </c>
      <c r="I9" s="34">
        <v>36.36</v>
      </c>
      <c r="J9" s="33">
        <v>31.67</v>
      </c>
      <c r="K9" s="33">
        <v>34.52</v>
      </c>
      <c r="L9" s="33">
        <v>32.88</v>
      </c>
      <c r="M9" s="39">
        <v>37.54</v>
      </c>
    </row>
    <row r="10" spans="1:13" ht="10.5" customHeight="1">
      <c r="A10" s="40">
        <v>2015</v>
      </c>
      <c r="B10" s="33">
        <v>36.68</v>
      </c>
      <c r="C10" s="33">
        <v>31.82</v>
      </c>
      <c r="D10" s="33">
        <v>32.88</v>
      </c>
      <c r="E10" s="33">
        <v>30.54</v>
      </c>
      <c r="F10" s="33">
        <v>31.24</v>
      </c>
      <c r="G10" s="33">
        <v>28.6</v>
      </c>
      <c r="H10" s="33">
        <v>30.62</v>
      </c>
      <c r="I10" s="34">
        <v>29.29</v>
      </c>
      <c r="J10" s="33">
        <v>25.3</v>
      </c>
      <c r="K10" s="33">
        <v>29.92</v>
      </c>
      <c r="L10" s="33">
        <v>30.82</v>
      </c>
      <c r="M10" s="39">
        <v>34.5</v>
      </c>
    </row>
    <row r="11" spans="1:14" ht="10.5" customHeight="1" thickBot="1">
      <c r="A11" s="119">
        <v>2016</v>
      </c>
      <c r="B11" s="141">
        <v>34.69</v>
      </c>
      <c r="C11" s="141">
        <v>29</v>
      </c>
      <c r="D11" s="141">
        <v>29.93</v>
      </c>
      <c r="E11" s="141">
        <v>26.07</v>
      </c>
      <c r="F11" s="141">
        <v>26.97</v>
      </c>
      <c r="G11" s="141">
        <v>24.35</v>
      </c>
      <c r="H11" s="141">
        <v>25.97</v>
      </c>
      <c r="I11" s="144">
        <v>25.15</v>
      </c>
      <c r="J11" s="141">
        <v>22.12</v>
      </c>
      <c r="K11" s="141">
        <v>27.11</v>
      </c>
      <c r="L11" s="141">
        <v>29.3</v>
      </c>
      <c r="M11" s="145">
        <v>30.99</v>
      </c>
      <c r="N11" s="25">
        <v>28.04</v>
      </c>
    </row>
    <row r="12" spans="1:13" ht="10.5" customHeight="1" thickBot="1">
      <c r="A12" s="26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6"/>
    </row>
    <row r="13" spans="1:13" ht="12.75" customHeight="1">
      <c r="A13" s="787" t="s">
        <v>318</v>
      </c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9"/>
    </row>
    <row r="14" spans="1:13" ht="10.5" customHeight="1">
      <c r="A14" s="38"/>
      <c r="B14" s="32" t="s">
        <v>14</v>
      </c>
      <c r="C14" s="32" t="s">
        <v>15</v>
      </c>
      <c r="D14" s="32" t="s">
        <v>16</v>
      </c>
      <c r="E14" s="32" t="s">
        <v>27</v>
      </c>
      <c r="F14" s="32" t="s">
        <v>18</v>
      </c>
      <c r="G14" s="32" t="s">
        <v>19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39" t="s">
        <v>25</v>
      </c>
    </row>
    <row r="15" spans="1:13" ht="10.5" customHeight="1">
      <c r="A15" s="40">
        <v>2009</v>
      </c>
      <c r="B15" s="35">
        <v>69.32</v>
      </c>
      <c r="C15" s="35">
        <v>85.95</v>
      </c>
      <c r="D15" s="35">
        <v>74.38</v>
      </c>
      <c r="E15" s="35">
        <v>86.58</v>
      </c>
      <c r="F15" s="35">
        <v>86.31</v>
      </c>
      <c r="G15" s="35">
        <v>76.37</v>
      </c>
      <c r="H15" s="35">
        <v>75.4</v>
      </c>
      <c r="I15" s="35">
        <v>72.46</v>
      </c>
      <c r="J15" s="35">
        <v>83.2</v>
      </c>
      <c r="K15" s="35">
        <v>80.82</v>
      </c>
      <c r="L15" s="35">
        <v>61.77</v>
      </c>
      <c r="M15" s="42">
        <v>70.01</v>
      </c>
    </row>
    <row r="16" spans="1:13" ht="10.5" customHeight="1">
      <c r="A16" s="40">
        <v>2010</v>
      </c>
      <c r="B16" s="35">
        <v>55.37</v>
      </c>
      <c r="C16" s="35">
        <v>66.28</v>
      </c>
      <c r="D16" s="35">
        <v>86.63</v>
      </c>
      <c r="E16" s="35">
        <v>89.46</v>
      </c>
      <c r="F16" s="35">
        <v>86.7</v>
      </c>
      <c r="G16" s="35">
        <v>79.42</v>
      </c>
      <c r="H16" s="35">
        <v>74.84</v>
      </c>
      <c r="I16" s="35">
        <v>124.98</v>
      </c>
      <c r="J16" s="35">
        <v>84.2</v>
      </c>
      <c r="K16" s="35">
        <v>70.81</v>
      </c>
      <c r="L16" s="35">
        <v>56.15</v>
      </c>
      <c r="M16" s="42">
        <v>66.48</v>
      </c>
    </row>
    <row r="17" spans="1:13" ht="10.5" customHeight="1">
      <c r="A17" s="40">
        <v>2011</v>
      </c>
      <c r="B17" s="35">
        <v>67.26</v>
      </c>
      <c r="C17" s="35">
        <v>57.61</v>
      </c>
      <c r="D17" s="35">
        <v>87.66</v>
      </c>
      <c r="E17" s="35">
        <v>71.61</v>
      </c>
      <c r="F17" s="35">
        <v>96.73</v>
      </c>
      <c r="G17" s="35">
        <v>73</v>
      </c>
      <c r="H17" s="35">
        <v>65</v>
      </c>
      <c r="I17" s="35">
        <v>81</v>
      </c>
      <c r="J17" s="35">
        <v>66</v>
      </c>
      <c r="K17" s="35">
        <v>63.86</v>
      </c>
      <c r="L17" s="35">
        <v>51.47</v>
      </c>
      <c r="M17" s="42">
        <v>87.3</v>
      </c>
    </row>
    <row r="18" spans="1:13" ht="10.5" customHeight="1">
      <c r="A18" s="40">
        <v>2012</v>
      </c>
      <c r="B18" s="35">
        <v>59.8</v>
      </c>
      <c r="C18" s="35">
        <v>79.2</v>
      </c>
      <c r="D18" s="35">
        <v>78.5</v>
      </c>
      <c r="E18" s="35">
        <v>78</v>
      </c>
      <c r="F18" s="35">
        <v>94.7</v>
      </c>
      <c r="G18" s="35">
        <v>83.5</v>
      </c>
      <c r="H18" s="35">
        <v>91.6</v>
      </c>
      <c r="I18" s="35">
        <v>102.9</v>
      </c>
      <c r="J18" s="35">
        <v>74</v>
      </c>
      <c r="K18" s="35">
        <v>98</v>
      </c>
      <c r="L18" s="35">
        <v>72.6</v>
      </c>
      <c r="M18" s="42">
        <v>78</v>
      </c>
    </row>
    <row r="19" spans="1:16" ht="10.5" customHeight="1">
      <c r="A19" s="40">
        <v>2013</v>
      </c>
      <c r="B19" s="35">
        <v>61.4</v>
      </c>
      <c r="C19" s="35">
        <v>63.7</v>
      </c>
      <c r="D19" s="35">
        <v>86.2</v>
      </c>
      <c r="E19" s="35">
        <v>80.7</v>
      </c>
      <c r="F19" s="35">
        <v>79.1</v>
      </c>
      <c r="G19" s="35">
        <v>69.6</v>
      </c>
      <c r="H19" s="35">
        <v>87.9</v>
      </c>
      <c r="I19" s="35">
        <v>90.1</v>
      </c>
      <c r="J19" s="35">
        <v>78.5</v>
      </c>
      <c r="K19" s="35">
        <v>84.3</v>
      </c>
      <c r="L19" s="36">
        <v>89</v>
      </c>
      <c r="M19" s="43">
        <v>102</v>
      </c>
      <c r="N19" s="29"/>
      <c r="O19" s="29"/>
      <c r="P19" s="29"/>
    </row>
    <row r="20" spans="1:13" ht="10.5" customHeight="1">
      <c r="A20" s="40">
        <v>2014</v>
      </c>
      <c r="B20" s="36">
        <v>84.9</v>
      </c>
      <c r="C20" s="36">
        <v>77.1</v>
      </c>
      <c r="D20" s="36">
        <v>85.9</v>
      </c>
      <c r="E20" s="33">
        <v>85.5</v>
      </c>
      <c r="F20" s="33">
        <v>81.9</v>
      </c>
      <c r="G20" s="33">
        <v>80.2</v>
      </c>
      <c r="H20" s="33">
        <v>86.7</v>
      </c>
      <c r="I20" s="78">
        <v>83.6</v>
      </c>
      <c r="J20" s="33">
        <v>102.6</v>
      </c>
      <c r="K20" s="33">
        <v>101</v>
      </c>
      <c r="L20" s="33">
        <v>101.9</v>
      </c>
      <c r="M20" s="42">
        <v>141</v>
      </c>
    </row>
    <row r="21" spans="1:13" ht="10.5" customHeight="1">
      <c r="A21" s="40">
        <v>2015</v>
      </c>
      <c r="B21" s="36">
        <v>112.7</v>
      </c>
      <c r="C21" s="36">
        <v>120.5</v>
      </c>
      <c r="D21" s="36">
        <v>103.7</v>
      </c>
      <c r="E21" s="33">
        <v>86.6</v>
      </c>
      <c r="F21" s="33">
        <v>95.7</v>
      </c>
      <c r="G21" s="33">
        <v>97.1</v>
      </c>
      <c r="H21" s="33">
        <v>98.4</v>
      </c>
      <c r="I21" s="78">
        <v>104.7</v>
      </c>
      <c r="J21" s="33">
        <v>95.3</v>
      </c>
      <c r="K21" s="33">
        <v>100.3</v>
      </c>
      <c r="L21" s="33">
        <v>92.2</v>
      </c>
      <c r="M21" s="42">
        <v>100.7</v>
      </c>
    </row>
    <row r="22" spans="1:14" ht="10.5" customHeight="1" thickBot="1">
      <c r="A22" s="119">
        <v>2016</v>
      </c>
      <c r="B22" s="140">
        <v>92.1</v>
      </c>
      <c r="C22" s="140">
        <v>87</v>
      </c>
      <c r="D22" s="140">
        <v>95.6</v>
      </c>
      <c r="E22" s="141">
        <v>90.1</v>
      </c>
      <c r="F22" s="141">
        <v>99.1</v>
      </c>
      <c r="G22" s="141">
        <v>92</v>
      </c>
      <c r="H22" s="141">
        <v>94.2</v>
      </c>
      <c r="I22" s="142">
        <v>96.7</v>
      </c>
      <c r="J22" s="141">
        <v>91.5</v>
      </c>
      <c r="K22" s="141">
        <v>96.7</v>
      </c>
      <c r="L22" s="141">
        <v>90.3</v>
      </c>
      <c r="M22" s="143">
        <v>96.7</v>
      </c>
      <c r="N22" s="25">
        <v>93.4</v>
      </c>
    </row>
    <row r="23" spans="1:13" ht="10.5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 customHeight="1">
      <c r="A24" s="790" t="s">
        <v>319</v>
      </c>
      <c r="B24" s="791"/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2"/>
    </row>
    <row r="25" spans="1:13" ht="10.5" customHeight="1">
      <c r="A25" s="38"/>
      <c r="B25" s="32" t="s">
        <v>14</v>
      </c>
      <c r="C25" s="32" t="s">
        <v>15</v>
      </c>
      <c r="D25" s="32" t="s">
        <v>16</v>
      </c>
      <c r="E25" s="32" t="s">
        <v>27</v>
      </c>
      <c r="F25" s="32" t="s">
        <v>18</v>
      </c>
      <c r="G25" s="32" t="s">
        <v>19</v>
      </c>
      <c r="H25" s="31" t="s">
        <v>20</v>
      </c>
      <c r="I25" s="31" t="s">
        <v>21</v>
      </c>
      <c r="J25" s="31" t="s">
        <v>22</v>
      </c>
      <c r="K25" s="31" t="s">
        <v>23</v>
      </c>
      <c r="L25" s="31" t="s">
        <v>24</v>
      </c>
      <c r="M25" s="39" t="s">
        <v>25</v>
      </c>
    </row>
    <row r="26" spans="1:13" ht="10.5" customHeight="1">
      <c r="A26" s="40">
        <v>2009</v>
      </c>
      <c r="B26" s="37">
        <f aca="true" t="shared" si="0" ref="B26:M26">(1-B4/100)*B15/100</f>
        <v>0.410721</v>
      </c>
      <c r="C26" s="37">
        <f t="shared" si="0"/>
        <v>0.54105525</v>
      </c>
      <c r="D26" s="37">
        <f t="shared" si="0"/>
        <v>0.4607841</v>
      </c>
      <c r="E26" s="37">
        <f t="shared" si="0"/>
        <v>0.5806920600000001</v>
      </c>
      <c r="F26" s="37">
        <f t="shared" si="0"/>
        <v>0.57447936</v>
      </c>
      <c r="G26" s="37">
        <f t="shared" si="0"/>
        <v>0.52886225</v>
      </c>
      <c r="H26" s="37">
        <f t="shared" si="0"/>
        <v>0.508222330041059</v>
      </c>
      <c r="I26" s="37">
        <f t="shared" si="0"/>
        <v>0.5057959584585597</v>
      </c>
      <c r="J26" s="37">
        <f t="shared" si="0"/>
        <v>0.6211667591741659</v>
      </c>
      <c r="K26" s="37">
        <f t="shared" si="0"/>
        <v>0.56036476477376</v>
      </c>
      <c r="L26" s="37">
        <f t="shared" si="0"/>
        <v>0.41116888068240925</v>
      </c>
      <c r="M26" s="41">
        <f t="shared" si="0"/>
        <v>0.44182229144556795</v>
      </c>
    </row>
    <row r="27" spans="1:13" ht="10.5" customHeight="1">
      <c r="A27" s="40">
        <v>2010</v>
      </c>
      <c r="B27" s="37">
        <f aca="true" t="shared" si="1" ref="B27:M27">(1-B5/100)*B16/100</f>
        <v>0.33988694651864976</v>
      </c>
      <c r="C27" s="37">
        <f t="shared" si="1"/>
        <v>0.4280909310504658</v>
      </c>
      <c r="D27" s="37">
        <f t="shared" si="1"/>
        <v>0.5466177050717479</v>
      </c>
      <c r="E27" s="37">
        <f t="shared" si="1"/>
        <v>0.613922190995689</v>
      </c>
      <c r="F27" s="37">
        <f t="shared" si="1"/>
        <v>0.5621193564206868</v>
      </c>
      <c r="G27" s="37">
        <f t="shared" si="1"/>
        <v>0.5444241000000001</v>
      </c>
      <c r="H27" s="37">
        <f t="shared" si="1"/>
        <v>0.5467810399999999</v>
      </c>
      <c r="I27" s="37">
        <f t="shared" si="1"/>
        <v>0.87873438</v>
      </c>
      <c r="J27" s="37">
        <f t="shared" si="1"/>
        <v>0.6612226</v>
      </c>
      <c r="K27" s="37">
        <f t="shared" si="1"/>
        <v>0.5621605900000001</v>
      </c>
      <c r="L27" s="37">
        <f t="shared" si="1"/>
        <v>0.43707159999999995</v>
      </c>
      <c r="M27" s="41">
        <f t="shared" si="1"/>
        <v>0.47167560000000003</v>
      </c>
    </row>
    <row r="28" spans="1:13" ht="10.5" customHeight="1">
      <c r="A28" s="40">
        <v>2011</v>
      </c>
      <c r="B28" s="37">
        <f aca="true" t="shared" si="2" ref="B28:M28">(1-B6/100)*B17/100</f>
        <v>0.2989764166748092</v>
      </c>
      <c r="C28" s="37">
        <f t="shared" si="2"/>
        <v>0.3571771635033849</v>
      </c>
      <c r="D28" s="37">
        <f t="shared" si="2"/>
        <v>0.5527159888532478</v>
      </c>
      <c r="E28" s="37">
        <f t="shared" si="2"/>
        <v>0.5505892613593271</v>
      </c>
      <c r="F28" s="37">
        <f t="shared" si="2"/>
        <v>0.7269527903905977</v>
      </c>
      <c r="G28" s="37">
        <f t="shared" si="2"/>
        <v>0.5745990821171045</v>
      </c>
      <c r="H28" s="37">
        <f t="shared" si="2"/>
        <v>0.5077741738431212</v>
      </c>
      <c r="I28" s="37">
        <f t="shared" si="2"/>
        <v>0.652779</v>
      </c>
      <c r="J28" s="37">
        <f t="shared" si="2"/>
        <v>0.5085299999999999</v>
      </c>
      <c r="K28" s="37">
        <f t="shared" si="2"/>
        <v>0.4779921</v>
      </c>
      <c r="L28" s="37">
        <f t="shared" si="2"/>
        <v>0.34896659999999996</v>
      </c>
      <c r="M28" s="41">
        <f t="shared" si="2"/>
        <v>0.5613389999999999</v>
      </c>
    </row>
    <row r="29" spans="1:13" ht="10.5" customHeight="1">
      <c r="A29" s="40">
        <v>2012</v>
      </c>
      <c r="B29" s="37">
        <f aca="true" t="shared" si="3" ref="B29:M29">(1-B7/100)*B18/100</f>
        <v>0.38439439999999997</v>
      </c>
      <c r="C29" s="37">
        <f t="shared" si="3"/>
        <v>0.3234771944580872</v>
      </c>
      <c r="D29" s="37">
        <f t="shared" si="3"/>
        <v>0.3514670626585057</v>
      </c>
      <c r="E29" s="37">
        <f t="shared" si="3"/>
        <v>0.42576588902314344</v>
      </c>
      <c r="F29" s="37">
        <f t="shared" si="3"/>
        <v>0.5788796565335097</v>
      </c>
      <c r="G29" s="37">
        <f t="shared" si="3"/>
        <v>0.5029372727031404</v>
      </c>
      <c r="H29" s="37">
        <f t="shared" si="3"/>
        <v>0.4991664157631249</v>
      </c>
      <c r="I29" s="37">
        <f t="shared" si="3"/>
        <v>0.5606795075522836</v>
      </c>
      <c r="J29" s="37">
        <f t="shared" si="3"/>
        <v>0.4285339999999999</v>
      </c>
      <c r="K29" s="37">
        <f t="shared" si="3"/>
        <v>0.6318060000000001</v>
      </c>
      <c r="L29" s="37">
        <f t="shared" si="3"/>
        <v>0.42187859999999994</v>
      </c>
      <c r="M29" s="41">
        <f t="shared" si="3"/>
        <v>0.39530399999999993</v>
      </c>
    </row>
    <row r="30" spans="1:13" ht="10.5" customHeight="1">
      <c r="A30" s="40">
        <v>2013</v>
      </c>
      <c r="B30" s="37">
        <f aca="true" t="shared" si="4" ref="B30:M30">(1-B8/100)*B19/100</f>
        <v>0.3001232</v>
      </c>
      <c r="C30" s="37">
        <f t="shared" si="4"/>
        <v>0.3267173</v>
      </c>
      <c r="D30" s="37">
        <f t="shared" si="4"/>
        <v>0.44574020000000003</v>
      </c>
      <c r="E30" s="37">
        <f t="shared" si="4"/>
        <v>0.48694380000000004</v>
      </c>
      <c r="F30" s="37">
        <f t="shared" si="4"/>
        <v>0.47839679999999996</v>
      </c>
      <c r="G30" s="37">
        <f t="shared" si="4"/>
        <v>0.4153032</v>
      </c>
      <c r="H30" s="37">
        <f t="shared" si="4"/>
        <v>0.4981293</v>
      </c>
      <c r="I30" s="37">
        <f t="shared" si="4"/>
        <v>0.5541149999999999</v>
      </c>
      <c r="J30" s="37">
        <f t="shared" si="4"/>
        <v>0.509622</v>
      </c>
      <c r="K30" s="37">
        <f t="shared" si="4"/>
        <v>0.4553886</v>
      </c>
      <c r="L30" s="37">
        <f t="shared" si="4"/>
        <v>0.46208799999999994</v>
      </c>
      <c r="M30" s="41">
        <f t="shared" si="4"/>
        <v>0.47899200000000003</v>
      </c>
    </row>
    <row r="31" spans="1:13" ht="10.5" customHeight="1">
      <c r="A31" s="40">
        <v>2014</v>
      </c>
      <c r="B31" s="37">
        <f aca="true" t="shared" si="5" ref="B31:M31">(1-B9/100)*B20/100</f>
        <v>0.4499700000000001</v>
      </c>
      <c r="C31" s="37">
        <f t="shared" si="5"/>
        <v>0.44610059999999996</v>
      </c>
      <c r="D31" s="37">
        <f t="shared" si="5"/>
        <v>0.49151980000000006</v>
      </c>
      <c r="E31" s="37">
        <f t="shared" si="5"/>
        <v>0.5498505</v>
      </c>
      <c r="F31" s="37">
        <f t="shared" si="5"/>
        <v>0.5171985</v>
      </c>
      <c r="G31" s="37">
        <f t="shared" si="5"/>
        <v>0.528518</v>
      </c>
      <c r="H31" s="37">
        <f t="shared" si="5"/>
        <v>0.5497646999999999</v>
      </c>
      <c r="I31" s="37">
        <f t="shared" si="5"/>
        <v>0.5320304</v>
      </c>
      <c r="J31" s="37">
        <f t="shared" si="5"/>
        <v>0.7010658</v>
      </c>
      <c r="K31" s="37">
        <f t="shared" si="5"/>
        <v>0.6613479999999999</v>
      </c>
      <c r="L31" s="37">
        <f t="shared" si="5"/>
        <v>0.6839528</v>
      </c>
      <c r="M31" s="41">
        <f t="shared" si="5"/>
        <v>0.8806860000000001</v>
      </c>
    </row>
    <row r="32" spans="1:13" ht="10.5" customHeight="1">
      <c r="A32" s="40">
        <v>2015</v>
      </c>
      <c r="B32" s="37">
        <f aca="true" t="shared" si="6" ref="B32:M32">(1-B10/100)*B21/100</f>
        <v>0.7136163999999999</v>
      </c>
      <c r="C32" s="37">
        <f t="shared" si="6"/>
        <v>0.8215689999999999</v>
      </c>
      <c r="D32" s="37">
        <f t="shared" si="6"/>
        <v>0.6960344</v>
      </c>
      <c r="E32" s="37">
        <f t="shared" si="6"/>
        <v>0.6015235999999999</v>
      </c>
      <c r="F32" s="37">
        <f t="shared" si="6"/>
        <v>0.6580332</v>
      </c>
      <c r="G32" s="37">
        <f t="shared" si="6"/>
        <v>0.693294</v>
      </c>
      <c r="H32" s="37">
        <f t="shared" si="6"/>
        <v>0.6826992</v>
      </c>
      <c r="I32" s="37">
        <f t="shared" si="6"/>
        <v>0.7403337000000001</v>
      </c>
      <c r="J32" s="37">
        <f t="shared" si="6"/>
        <v>0.7118909999999999</v>
      </c>
      <c r="K32" s="37">
        <f t="shared" si="6"/>
        <v>0.7029023999999999</v>
      </c>
      <c r="L32" s="37">
        <f t="shared" si="6"/>
        <v>0.6378396</v>
      </c>
      <c r="M32" s="41">
        <f t="shared" si="6"/>
        <v>0.659585</v>
      </c>
    </row>
    <row r="33" spans="1:13" ht="10.5" customHeight="1" thickBot="1">
      <c r="A33" s="119">
        <v>2016</v>
      </c>
      <c r="B33" s="139">
        <f>(1-B11/100)*B22/100</f>
        <v>0.6015051</v>
      </c>
      <c r="C33" s="139">
        <f>(1-C11/100)*C22/100</f>
        <v>0.6176999999999999</v>
      </c>
      <c r="D33" s="139">
        <f>(1-D11/100)*D22/100</f>
        <v>0.6698691999999999</v>
      </c>
      <c r="E33" s="139">
        <f>(1-E11/100)*E22/100</f>
        <v>0.6661093</v>
      </c>
      <c r="F33" s="139">
        <f aca="true" t="shared" si="7" ref="F33:M33">(1-F11/100)*F22/100</f>
        <v>0.7237272999999999</v>
      </c>
      <c r="G33" s="139">
        <f t="shared" si="7"/>
        <v>0.69598</v>
      </c>
      <c r="H33" s="139">
        <f t="shared" si="7"/>
        <v>0.6973626</v>
      </c>
      <c r="I33" s="139">
        <f t="shared" si="7"/>
        <v>0.7237994999999999</v>
      </c>
      <c r="J33" s="139">
        <f t="shared" si="7"/>
        <v>0.712602</v>
      </c>
      <c r="K33" s="139">
        <f t="shared" si="7"/>
        <v>0.7048462999999999</v>
      </c>
      <c r="L33" s="139">
        <f t="shared" si="7"/>
        <v>0.638421</v>
      </c>
      <c r="M33" s="139">
        <f t="shared" si="7"/>
        <v>0.6673266999999999</v>
      </c>
    </row>
    <row r="34" ht="10.5" customHeight="1"/>
    <row r="35" ht="10.5" customHeight="1"/>
    <row r="36" spans="1:9" ht="10.5" customHeight="1">
      <c r="A36" s="700"/>
      <c r="B36" s="701">
        <v>2009</v>
      </c>
      <c r="C36" s="701">
        <v>2010</v>
      </c>
      <c r="D36" s="701">
        <v>2011</v>
      </c>
      <c r="E36" s="701">
        <v>2012</v>
      </c>
      <c r="F36" s="701">
        <v>2013</v>
      </c>
      <c r="G36" s="701">
        <v>2014</v>
      </c>
      <c r="H36" s="701">
        <v>2015</v>
      </c>
      <c r="I36" s="701">
        <v>2016</v>
      </c>
    </row>
    <row r="37" spans="1:9" ht="12.75">
      <c r="A37" s="701" t="s">
        <v>841</v>
      </c>
      <c r="B37" s="702">
        <v>76.4</v>
      </c>
      <c r="C37" s="702">
        <v>70.1</v>
      </c>
      <c r="D37" s="702">
        <v>70.7</v>
      </c>
      <c r="E37" s="702">
        <v>83</v>
      </c>
      <c r="F37" s="702">
        <v>79.3</v>
      </c>
      <c r="G37" s="702">
        <v>91.9</v>
      </c>
      <c r="H37" s="702">
        <v>100.8</v>
      </c>
      <c r="I37" s="702">
        <v>93.4</v>
      </c>
    </row>
    <row r="38" spans="1:9" ht="12.75">
      <c r="A38" s="701" t="s">
        <v>842</v>
      </c>
      <c r="B38" s="702">
        <v>34</v>
      </c>
      <c r="C38" s="702">
        <v>30.38</v>
      </c>
      <c r="D38" s="702">
        <v>37.58</v>
      </c>
      <c r="E38" s="702">
        <v>46.38</v>
      </c>
      <c r="F38" s="702">
        <v>45.04</v>
      </c>
      <c r="G38" s="702">
        <v>37.81</v>
      </c>
      <c r="H38" s="702">
        <v>31.34</v>
      </c>
      <c r="I38" s="702">
        <v>28.04</v>
      </c>
    </row>
    <row r="39" spans="1:9" ht="12.75">
      <c r="A39" s="701" t="s">
        <v>843</v>
      </c>
      <c r="B39" s="702">
        <v>50.424</v>
      </c>
      <c r="C39" s="702">
        <v>48.80361999999999</v>
      </c>
      <c r="D39" s="702">
        <v>44.13094000000001</v>
      </c>
      <c r="E39" s="702">
        <v>44.5046</v>
      </c>
      <c r="F39" s="702">
        <v>43.58328</v>
      </c>
      <c r="G39" s="702">
        <v>57.152609999999996</v>
      </c>
      <c r="H39" s="702">
        <v>69.20927999999999</v>
      </c>
      <c r="I39" s="702">
        <v>67.21064000000001</v>
      </c>
    </row>
    <row r="40" spans="1:9" ht="15">
      <c r="A40"/>
      <c r="B40"/>
      <c r="C40"/>
      <c r="D40"/>
      <c r="E40"/>
      <c r="F40"/>
      <c r="G40"/>
      <c r="H40"/>
      <c r="I40"/>
    </row>
    <row r="41" spans="1:9" ht="15">
      <c r="A41"/>
      <c r="B41" s="698"/>
      <c r="C41" s="698"/>
      <c r="D41" s="698"/>
      <c r="E41" s="698"/>
      <c r="F41" s="698"/>
      <c r="G41" s="698"/>
      <c r="H41" s="698"/>
      <c r="I41" s="698"/>
    </row>
    <row r="42" spans="1:9" ht="15">
      <c r="A42"/>
      <c r="B42" s="699"/>
      <c r="C42" s="699"/>
      <c r="D42" s="699"/>
      <c r="E42" s="699"/>
      <c r="F42" s="699"/>
      <c r="G42" s="699"/>
      <c r="H42" s="699"/>
      <c r="I42" s="699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</sheetData>
  <sheetProtection/>
  <mergeCells count="4">
    <mergeCell ref="A1:M1"/>
    <mergeCell ref="A2:M2"/>
    <mergeCell ref="A13:M13"/>
    <mergeCell ref="A24:M2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9.00390625" style="57" bestFit="1" customWidth="1"/>
    <col min="2" max="4" width="8.140625" style="0" bestFit="1" customWidth="1"/>
    <col min="5" max="5" width="8.28125" style="0" bestFit="1" customWidth="1"/>
    <col min="6" max="6" width="7.8515625" style="0" bestFit="1" customWidth="1"/>
    <col min="7" max="7" width="8.140625" style="0" bestFit="1" customWidth="1"/>
    <col min="8" max="8" width="7.7109375" style="0" bestFit="1" customWidth="1"/>
    <col min="9" max="9" width="7.8515625" style="0" bestFit="1" customWidth="1"/>
    <col min="10" max="10" width="8.28125" style="0" bestFit="1" customWidth="1"/>
    <col min="11" max="13" width="8.140625" style="0" bestFit="1" customWidth="1"/>
    <col min="14" max="14" width="11.7109375" style="0" bestFit="1" customWidth="1"/>
  </cols>
  <sheetData>
    <row r="1" spans="1:14" ht="15">
      <c r="A1" s="151"/>
      <c r="B1" s="793" t="s">
        <v>427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152"/>
    </row>
    <row r="2" spans="1:14" ht="15">
      <c r="A2" s="151"/>
      <c r="B2" s="166" t="s">
        <v>14</v>
      </c>
      <c r="C2" s="166" t="s">
        <v>15</v>
      </c>
      <c r="D2" s="166" t="s">
        <v>16</v>
      </c>
      <c r="E2" s="166" t="s">
        <v>17</v>
      </c>
      <c r="F2" s="166" t="s">
        <v>18</v>
      </c>
      <c r="G2" s="166" t="s">
        <v>19</v>
      </c>
      <c r="H2" s="166" t="s">
        <v>20</v>
      </c>
      <c r="I2" s="166" t="s">
        <v>21</v>
      </c>
      <c r="J2" s="166" t="s">
        <v>22</v>
      </c>
      <c r="K2" s="166" t="s">
        <v>23</v>
      </c>
      <c r="L2" s="166" t="s">
        <v>24</v>
      </c>
      <c r="M2" s="166" t="s">
        <v>25</v>
      </c>
      <c r="N2" s="175" t="s">
        <v>154</v>
      </c>
    </row>
    <row r="3" spans="1:14" ht="15">
      <c r="A3" s="176">
        <v>2009</v>
      </c>
      <c r="B3" s="167">
        <v>644987</v>
      </c>
      <c r="C3" s="167">
        <v>568719</v>
      </c>
      <c r="D3" s="167">
        <v>589279</v>
      </c>
      <c r="E3" s="167">
        <v>462709</v>
      </c>
      <c r="F3" s="167">
        <v>448118</v>
      </c>
      <c r="G3" s="167">
        <v>427694</v>
      </c>
      <c r="H3" s="167">
        <v>467863</v>
      </c>
      <c r="I3" s="167">
        <v>493772</v>
      </c>
      <c r="J3" s="167">
        <v>439604</v>
      </c>
      <c r="K3" s="167">
        <v>489635</v>
      </c>
      <c r="L3" s="167">
        <v>557554</v>
      </c>
      <c r="M3" s="167">
        <v>639797</v>
      </c>
      <c r="N3" s="177">
        <f aca="true" t="shared" si="0" ref="N3:N9">SUM(B3:M3)</f>
        <v>6229731</v>
      </c>
    </row>
    <row r="4" spans="1:14" ht="15">
      <c r="A4" s="178">
        <v>2010</v>
      </c>
      <c r="B4" s="168">
        <v>675343</v>
      </c>
      <c r="C4" s="168">
        <v>608940</v>
      </c>
      <c r="D4" s="168">
        <v>610583</v>
      </c>
      <c r="E4" s="168">
        <v>506275</v>
      </c>
      <c r="F4" s="168">
        <v>476500</v>
      </c>
      <c r="G4" s="168">
        <v>464120</v>
      </c>
      <c r="H4" s="168">
        <v>499241</v>
      </c>
      <c r="I4" s="168">
        <v>512024</v>
      </c>
      <c r="J4" s="169">
        <v>460893</v>
      </c>
      <c r="K4" s="169">
        <v>509793</v>
      </c>
      <c r="L4" s="170">
        <v>532126</v>
      </c>
      <c r="M4" s="170">
        <v>660665</v>
      </c>
      <c r="N4" s="179">
        <f t="shared" si="0"/>
        <v>6516503</v>
      </c>
    </row>
    <row r="5" spans="1:14" ht="15">
      <c r="A5" s="178">
        <v>2011</v>
      </c>
      <c r="B5" s="170">
        <v>708263.6</v>
      </c>
      <c r="C5" s="170">
        <v>623208</v>
      </c>
      <c r="D5" s="170">
        <v>634087.2999999999</v>
      </c>
      <c r="E5" s="170">
        <v>536286</v>
      </c>
      <c r="F5" s="170">
        <v>533563.6</v>
      </c>
      <c r="G5" s="170">
        <v>495139</v>
      </c>
      <c r="H5" s="170">
        <v>545315.284</v>
      </c>
      <c r="I5" s="170">
        <v>567282.352</v>
      </c>
      <c r="J5" s="171">
        <v>512979</v>
      </c>
      <c r="K5" s="170">
        <v>551132.227777105</v>
      </c>
      <c r="L5" s="170">
        <v>619654.863689371</v>
      </c>
      <c r="M5" s="170">
        <v>710869.980760876</v>
      </c>
      <c r="N5" s="179">
        <f t="shared" si="0"/>
        <v>7037781.208227352</v>
      </c>
    </row>
    <row r="6" spans="1:14" ht="15">
      <c r="A6" s="176">
        <v>2012</v>
      </c>
      <c r="B6" s="172">
        <v>733972.936504737</v>
      </c>
      <c r="C6" s="172">
        <v>680053.720967109</v>
      </c>
      <c r="D6" s="172">
        <v>596982</v>
      </c>
      <c r="E6" s="172">
        <v>537949.9</v>
      </c>
      <c r="F6" s="169">
        <v>483890.9</v>
      </c>
      <c r="G6" s="172">
        <v>489723</v>
      </c>
      <c r="H6" s="172">
        <v>536890.863014599</v>
      </c>
      <c r="I6" s="172">
        <v>540566</v>
      </c>
      <c r="J6" s="172">
        <v>469527</v>
      </c>
      <c r="K6" s="172">
        <v>484705.661665298</v>
      </c>
      <c r="L6" s="172">
        <v>548289.026552565</v>
      </c>
      <c r="M6" s="172">
        <v>749398</v>
      </c>
      <c r="N6" s="180">
        <f t="shared" si="0"/>
        <v>6851949.008704308</v>
      </c>
    </row>
    <row r="7" spans="1:14" ht="15">
      <c r="A7" s="178">
        <v>2013</v>
      </c>
      <c r="B7" s="181">
        <v>743846.309682549</v>
      </c>
      <c r="C7" s="181">
        <v>665392.4103706509</v>
      </c>
      <c r="D7" s="181">
        <v>673578.184832076</v>
      </c>
      <c r="E7" s="172">
        <v>545600.367041559</v>
      </c>
      <c r="F7" s="158">
        <v>502945</v>
      </c>
      <c r="G7" s="173">
        <v>511390</v>
      </c>
      <c r="H7" s="158">
        <v>546696</v>
      </c>
      <c r="I7" s="158">
        <v>565789</v>
      </c>
      <c r="J7" s="158">
        <v>493056</v>
      </c>
      <c r="K7" s="174">
        <v>532555.3511320871</v>
      </c>
      <c r="L7" s="174">
        <v>589808.270631668</v>
      </c>
      <c r="M7" s="174">
        <v>774402.8087441729</v>
      </c>
      <c r="N7" s="182">
        <f t="shared" si="0"/>
        <v>7145059.702434763</v>
      </c>
    </row>
    <row r="8" spans="1:14" ht="15">
      <c r="A8" s="178">
        <v>2014</v>
      </c>
      <c r="B8" s="181">
        <v>733468</v>
      </c>
      <c r="C8" s="181">
        <v>631678</v>
      </c>
      <c r="D8" s="181">
        <v>645837</v>
      </c>
      <c r="E8" s="172">
        <v>578948</v>
      </c>
      <c r="F8" s="174">
        <v>541016</v>
      </c>
      <c r="G8" s="173">
        <v>501088</v>
      </c>
      <c r="H8" s="158">
        <v>530554</v>
      </c>
      <c r="I8" s="174">
        <v>556098</v>
      </c>
      <c r="J8" s="174">
        <v>492427</v>
      </c>
      <c r="K8" s="174">
        <v>537280</v>
      </c>
      <c r="L8" s="174">
        <v>546419</v>
      </c>
      <c r="M8" s="174">
        <v>640431</v>
      </c>
      <c r="N8" s="182">
        <f t="shared" si="0"/>
        <v>6935244</v>
      </c>
    </row>
    <row r="9" spans="1:14" ht="15">
      <c r="A9" s="176">
        <v>2015</v>
      </c>
      <c r="B9" s="181">
        <v>686041</v>
      </c>
      <c r="C9" s="181">
        <v>591978</v>
      </c>
      <c r="D9" s="181">
        <v>594775</v>
      </c>
      <c r="E9" s="172">
        <v>514282</v>
      </c>
      <c r="F9" s="174">
        <v>472405</v>
      </c>
      <c r="G9" s="173">
        <v>465730</v>
      </c>
      <c r="H9" s="173">
        <v>536160</v>
      </c>
      <c r="I9" s="173">
        <v>529208</v>
      </c>
      <c r="J9" s="173">
        <v>459012</v>
      </c>
      <c r="K9" s="173">
        <v>476969</v>
      </c>
      <c r="L9" s="173">
        <v>519281</v>
      </c>
      <c r="M9" s="173">
        <v>649026</v>
      </c>
      <c r="N9" s="182">
        <f t="shared" si="0"/>
        <v>6494867</v>
      </c>
    </row>
    <row r="10" spans="1:14" ht="15">
      <c r="A10" s="176">
        <v>2016</v>
      </c>
      <c r="B10" s="181">
        <v>671884</v>
      </c>
      <c r="C10" s="181">
        <v>559772</v>
      </c>
      <c r="D10" s="181">
        <v>573419</v>
      </c>
      <c r="E10" s="172">
        <v>469803</v>
      </c>
      <c r="F10" s="174">
        <v>477468</v>
      </c>
      <c r="G10" s="173">
        <v>463248</v>
      </c>
      <c r="H10" s="173">
        <v>509916</v>
      </c>
      <c r="I10" s="173">
        <v>514034</v>
      </c>
      <c r="J10" s="173">
        <v>451153</v>
      </c>
      <c r="K10" s="173">
        <v>480236</v>
      </c>
      <c r="L10" s="173">
        <v>540024</v>
      </c>
      <c r="M10" s="173">
        <v>688760</v>
      </c>
      <c r="N10" s="182">
        <f>SUM(B10:M10)</f>
        <v>6399717</v>
      </c>
    </row>
  </sheetData>
  <sheetProtection/>
  <mergeCells count="1">
    <mergeCell ref="B1:M1"/>
  </mergeCells>
  <printOptions/>
  <pageMargins left="0.25" right="0.2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28" sqref="H28"/>
    </sheetView>
  </sheetViews>
  <sheetFormatPr defaultColWidth="8.8515625" defaultRowHeight="15"/>
  <cols>
    <col min="1" max="1" width="43.421875" style="154" bestFit="1" customWidth="1"/>
    <col min="2" max="4" width="8.00390625" style="154" bestFit="1" customWidth="1"/>
    <col min="5" max="5" width="7.8515625" style="154" bestFit="1" customWidth="1"/>
    <col min="6" max="6" width="8.00390625" style="154" bestFit="1" customWidth="1"/>
    <col min="7" max="7" width="7.7109375" style="154" bestFit="1" customWidth="1"/>
    <col min="8" max="10" width="8.00390625" style="154" bestFit="1" customWidth="1"/>
    <col min="11" max="11" width="7.8515625" style="154" bestFit="1" customWidth="1"/>
    <col min="12" max="12" width="8.00390625" style="154" bestFit="1" customWidth="1"/>
    <col min="13" max="13" width="7.8515625" style="154" bestFit="1" customWidth="1"/>
    <col min="14" max="14" width="9.140625" style="154" bestFit="1" customWidth="1"/>
    <col min="15" max="16384" width="8.8515625" style="154" customWidth="1"/>
  </cols>
  <sheetData>
    <row r="1" spans="1:14" ht="25.5">
      <c r="A1" s="683" t="s">
        <v>209</v>
      </c>
      <c r="B1" s="684" t="s">
        <v>14</v>
      </c>
      <c r="C1" s="684" t="s">
        <v>15</v>
      </c>
      <c r="D1" s="684" t="s">
        <v>16</v>
      </c>
      <c r="E1" s="684" t="s">
        <v>17</v>
      </c>
      <c r="F1" s="684" t="s">
        <v>18</v>
      </c>
      <c r="G1" s="684" t="s">
        <v>19</v>
      </c>
      <c r="H1" s="684" t="s">
        <v>20</v>
      </c>
      <c r="I1" s="684" t="s">
        <v>21</v>
      </c>
      <c r="J1" s="684" t="s">
        <v>22</v>
      </c>
      <c r="K1" s="684" t="s">
        <v>23</v>
      </c>
      <c r="L1" s="684" t="s">
        <v>24</v>
      </c>
      <c r="M1" s="684" t="s">
        <v>25</v>
      </c>
      <c r="N1" s="685" t="s">
        <v>305</v>
      </c>
    </row>
    <row r="2" spans="1:14" ht="12.75">
      <c r="A2" s="686" t="s">
        <v>165</v>
      </c>
      <c r="B2" s="153">
        <v>309056.27199999994</v>
      </c>
      <c r="C2" s="153">
        <v>544721.983</v>
      </c>
      <c r="D2" s="153">
        <v>682684.24211</v>
      </c>
      <c r="E2" s="153">
        <v>238693.96227999998</v>
      </c>
      <c r="F2" s="469">
        <v>613888.5151057</v>
      </c>
      <c r="G2" s="469">
        <v>389396.92117</v>
      </c>
      <c r="H2" s="153">
        <v>309001.07412</v>
      </c>
      <c r="I2" s="153">
        <v>329061.24458000006</v>
      </c>
      <c r="J2" s="153">
        <v>254764</v>
      </c>
      <c r="K2" s="153">
        <v>249389</v>
      </c>
      <c r="L2" s="153">
        <v>642250</v>
      </c>
      <c r="M2" s="153">
        <v>528709</v>
      </c>
      <c r="N2" s="687">
        <v>5091616.2143657</v>
      </c>
    </row>
    <row r="3" spans="1:14" ht="12.75">
      <c r="A3" s="688" t="s">
        <v>466</v>
      </c>
      <c r="B3" s="469">
        <v>63172.434920000014</v>
      </c>
      <c r="C3" s="469">
        <v>79591.36085999997</v>
      </c>
      <c r="D3" s="469">
        <v>87947.32439600001</v>
      </c>
      <c r="E3" s="469">
        <v>76890.44047999995</v>
      </c>
      <c r="F3" s="469">
        <v>85064.33468</v>
      </c>
      <c r="G3" s="469">
        <v>44663.96822000001</v>
      </c>
      <c r="H3" s="469">
        <v>18648.317900000005</v>
      </c>
      <c r="I3" s="469">
        <v>11025.554300000014</v>
      </c>
      <c r="J3" s="469">
        <v>22081.562459999997</v>
      </c>
      <c r="K3" s="469">
        <v>42210.209899999994</v>
      </c>
      <c r="L3" s="469">
        <v>61245.80614999999</v>
      </c>
      <c r="M3" s="469">
        <v>32771.09844300001</v>
      </c>
      <c r="N3" s="687">
        <v>625312.4127089999</v>
      </c>
    </row>
    <row r="4" spans="1:14" ht="12.75">
      <c r="A4" s="688" t="s">
        <v>467</v>
      </c>
      <c r="B4" s="470">
        <v>53113.73726099999</v>
      </c>
      <c r="C4" s="470">
        <v>63635.72485473</v>
      </c>
      <c r="D4" s="470">
        <v>65462.921872</v>
      </c>
      <c r="E4" s="470">
        <v>62037.38006675001</v>
      </c>
      <c r="F4" s="470">
        <v>67997.0879837</v>
      </c>
      <c r="G4" s="470">
        <v>28498.8186</v>
      </c>
      <c r="H4" s="470">
        <v>10924.919740900004</v>
      </c>
      <c r="I4" s="470">
        <v>6912.38841</v>
      </c>
      <c r="J4" s="470">
        <v>15926.46661</v>
      </c>
      <c r="K4" s="470">
        <v>44391.89608</v>
      </c>
      <c r="L4" s="470">
        <v>52897.994739999995</v>
      </c>
      <c r="M4" s="470">
        <v>29123.0777233</v>
      </c>
      <c r="N4" s="687">
        <v>500922.41394238</v>
      </c>
    </row>
    <row r="5" spans="1:14" ht="12.75">
      <c r="A5" s="688" t="s">
        <v>166</v>
      </c>
      <c r="B5" s="454">
        <v>24057</v>
      </c>
      <c r="C5" s="454">
        <v>30308</v>
      </c>
      <c r="D5" s="454">
        <v>36948</v>
      </c>
      <c r="E5" s="454">
        <v>14801</v>
      </c>
      <c r="F5" s="455">
        <v>34683.53694330001</v>
      </c>
      <c r="G5" s="455">
        <v>21379.4222438</v>
      </c>
      <c r="H5" s="455">
        <v>14373</v>
      </c>
      <c r="I5" s="455">
        <v>15156</v>
      </c>
      <c r="J5" s="454">
        <v>12845</v>
      </c>
      <c r="K5" s="454">
        <v>18388</v>
      </c>
      <c r="L5" s="454">
        <v>27537</v>
      </c>
      <c r="M5" s="456">
        <v>26128</v>
      </c>
      <c r="N5" s="687">
        <v>276603.9591871</v>
      </c>
    </row>
    <row r="6" spans="1:14" ht="12.75">
      <c r="A6" s="688" t="s">
        <v>201</v>
      </c>
      <c r="B6" s="471">
        <v>3363.4435</v>
      </c>
      <c r="C6" s="471">
        <v>3283.6858</v>
      </c>
      <c r="D6" s="471">
        <v>3500.02178</v>
      </c>
      <c r="E6" s="471">
        <v>2842.76256</v>
      </c>
      <c r="F6" s="471">
        <v>3431.86884</v>
      </c>
      <c r="G6" s="471">
        <v>3143.21282</v>
      </c>
      <c r="H6" s="471">
        <v>2833.13228</v>
      </c>
      <c r="I6" s="471">
        <v>2533.538</v>
      </c>
      <c r="J6" s="471">
        <v>2250.3143</v>
      </c>
      <c r="K6" s="471">
        <v>2934.4387</v>
      </c>
      <c r="L6" s="471">
        <v>3315.26798</v>
      </c>
      <c r="M6" s="472">
        <v>3050.86066</v>
      </c>
      <c r="N6" s="687">
        <v>36482.54721999999</v>
      </c>
    </row>
    <row r="7" spans="1:14" ht="12.75">
      <c r="A7" s="689" t="s">
        <v>202</v>
      </c>
      <c r="B7" s="457">
        <v>45213</v>
      </c>
      <c r="C7" s="457">
        <v>46773</v>
      </c>
      <c r="D7" s="457">
        <v>51037</v>
      </c>
      <c r="E7" s="457">
        <v>44322</v>
      </c>
      <c r="F7" s="458">
        <v>43978.132549199996</v>
      </c>
      <c r="G7" s="458">
        <v>25487.516748179998</v>
      </c>
      <c r="H7" s="458">
        <v>14534</v>
      </c>
      <c r="I7" s="458">
        <v>14739</v>
      </c>
      <c r="J7" s="457">
        <v>19762</v>
      </c>
      <c r="K7" s="457">
        <v>38658</v>
      </c>
      <c r="L7" s="457">
        <v>45692</v>
      </c>
      <c r="M7" s="457">
        <v>37375</v>
      </c>
      <c r="N7" s="687">
        <v>427570.64929738</v>
      </c>
    </row>
    <row r="8" spans="1:14" ht="12.75">
      <c r="A8" s="689" t="s">
        <v>248</v>
      </c>
      <c r="B8" s="459">
        <v>15414</v>
      </c>
      <c r="C8" s="459">
        <v>17345</v>
      </c>
      <c r="D8" s="459">
        <v>12600</v>
      </c>
      <c r="E8" s="459">
        <v>8289</v>
      </c>
      <c r="F8" s="460">
        <v>11414.2222179</v>
      </c>
      <c r="G8" s="460">
        <v>6052.4805857</v>
      </c>
      <c r="H8" s="460">
        <v>2492</v>
      </c>
      <c r="I8" s="460">
        <v>1057</v>
      </c>
      <c r="J8" s="459">
        <v>2109</v>
      </c>
      <c r="K8" s="459">
        <v>12530</v>
      </c>
      <c r="L8" s="459">
        <v>13762</v>
      </c>
      <c r="M8" s="461">
        <v>4930</v>
      </c>
      <c r="N8" s="687">
        <v>107994.7028036</v>
      </c>
    </row>
    <row r="9" spans="1:14" ht="12.75">
      <c r="A9" s="689" t="s">
        <v>482</v>
      </c>
      <c r="B9" s="462"/>
      <c r="C9" s="462"/>
      <c r="D9" s="462"/>
      <c r="E9" s="462"/>
      <c r="F9" s="462"/>
      <c r="G9" s="462"/>
      <c r="H9" s="473"/>
      <c r="I9" s="473"/>
      <c r="J9" s="163">
        <v>2066</v>
      </c>
      <c r="K9" s="163">
        <v>19991</v>
      </c>
      <c r="L9" s="163">
        <v>27453</v>
      </c>
      <c r="M9" s="474">
        <v>20338</v>
      </c>
      <c r="N9" s="687">
        <v>69848</v>
      </c>
    </row>
    <row r="10" spans="1:15" ht="12.75">
      <c r="A10" s="688" t="s">
        <v>206</v>
      </c>
      <c r="B10" s="153">
        <v>513389.88768099993</v>
      </c>
      <c r="C10" s="153">
        <v>785658.75451473</v>
      </c>
      <c r="D10" s="153">
        <v>940179.5101579999</v>
      </c>
      <c r="E10" s="153">
        <v>447876.5453867499</v>
      </c>
      <c r="F10" s="153">
        <v>860457.6983198</v>
      </c>
      <c r="G10" s="153">
        <v>518622.34038768004</v>
      </c>
      <c r="H10" s="153">
        <v>372806.44404090004</v>
      </c>
      <c r="I10" s="153">
        <v>380484.7252900001</v>
      </c>
      <c r="J10" s="153">
        <v>331804.34337</v>
      </c>
      <c r="K10" s="153">
        <v>428492.54468</v>
      </c>
      <c r="L10" s="153">
        <v>874153.06887</v>
      </c>
      <c r="M10" s="153">
        <v>682425.0368263</v>
      </c>
      <c r="N10" s="687">
        <v>7136350.89952516</v>
      </c>
      <c r="O10" s="463"/>
    </row>
    <row r="11" spans="1:14" ht="12.75">
      <c r="A11" s="68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687"/>
    </row>
    <row r="12" spans="1:14" ht="12.75">
      <c r="A12" s="690" t="s">
        <v>207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687"/>
    </row>
    <row r="13" spans="1:14" ht="12.75">
      <c r="A13" s="688" t="s">
        <v>203</v>
      </c>
      <c r="B13" s="464">
        <v>48516.23</v>
      </c>
      <c r="C13" s="464">
        <v>252392.66701</v>
      </c>
      <c r="D13" s="464">
        <v>409537.22635</v>
      </c>
      <c r="E13" s="464">
        <v>102697.09847</v>
      </c>
      <c r="F13" s="464">
        <v>376501.275832407</v>
      </c>
      <c r="G13" s="464">
        <v>99733.75583</v>
      </c>
      <c r="H13" s="464">
        <v>24584.27677</v>
      </c>
      <c r="I13" s="464">
        <v>29078.50994474</v>
      </c>
      <c r="J13" s="464">
        <v>24721.363318172003</v>
      </c>
      <c r="K13" s="464">
        <v>64348.403</v>
      </c>
      <c r="L13" s="464">
        <v>314682.07000000007</v>
      </c>
      <c r="M13" s="464">
        <v>121812.564</v>
      </c>
      <c r="N13" s="687">
        <v>1868605.4405253192</v>
      </c>
    </row>
    <row r="14" spans="1:14" ht="12.75">
      <c r="A14" s="688" t="s">
        <v>204</v>
      </c>
      <c r="B14" s="464">
        <v>256885.81</v>
      </c>
      <c r="C14" s="464">
        <v>69529.86721</v>
      </c>
      <c r="D14" s="464">
        <v>94948.92202</v>
      </c>
      <c r="E14" s="464">
        <v>187832.41919999997</v>
      </c>
      <c r="F14" s="464">
        <v>73985.275996176</v>
      </c>
      <c r="G14" s="464">
        <v>92509.41238</v>
      </c>
      <c r="H14" s="464">
        <v>212607.66296000002</v>
      </c>
      <c r="I14" s="464">
        <v>215038.707611743</v>
      </c>
      <c r="J14" s="464">
        <v>203264.92030402852</v>
      </c>
      <c r="K14" s="464">
        <v>182737.75900000002</v>
      </c>
      <c r="L14" s="464">
        <v>48128.672999999995</v>
      </c>
      <c r="M14" s="464">
        <v>189283.331</v>
      </c>
      <c r="N14" s="687">
        <v>1826752.7606819477</v>
      </c>
    </row>
    <row r="15" spans="1:15" ht="12.75">
      <c r="A15" s="688" t="s">
        <v>205</v>
      </c>
      <c r="B15" s="465">
        <v>208369.58</v>
      </c>
      <c r="C15" s="465">
        <v>182862.7998</v>
      </c>
      <c r="D15" s="465">
        <v>314588.30433</v>
      </c>
      <c r="E15" s="465">
        <v>85135.32072999998</v>
      </c>
      <c r="F15" s="465">
        <v>302515.999836231</v>
      </c>
      <c r="G15" s="465">
        <v>-7224.34345</v>
      </c>
      <c r="H15" s="465">
        <v>188023.38619000002</v>
      </c>
      <c r="I15" s="465">
        <v>185960.19766700303</v>
      </c>
      <c r="J15" s="465">
        <v>178543.55698585653</v>
      </c>
      <c r="K15" s="465">
        <v>118389.35600000003</v>
      </c>
      <c r="L15" s="465">
        <v>-266553.39700000006</v>
      </c>
      <c r="M15" s="465">
        <v>67470.767</v>
      </c>
      <c r="N15" s="691">
        <v>41852.6798433715</v>
      </c>
      <c r="O15" s="463"/>
    </row>
    <row r="16" spans="1:14" ht="12.75">
      <c r="A16" s="688"/>
      <c r="B16" s="153"/>
      <c r="C16" s="153"/>
      <c r="D16" s="153"/>
      <c r="E16" s="153"/>
      <c r="F16" s="476"/>
      <c r="G16" s="476"/>
      <c r="H16" s="476"/>
      <c r="I16" s="476"/>
      <c r="J16" s="153"/>
      <c r="K16" s="153"/>
      <c r="L16" s="153"/>
      <c r="M16" s="153"/>
      <c r="N16" s="687"/>
    </row>
    <row r="17" spans="1:14" ht="12.75">
      <c r="A17" s="690" t="s">
        <v>208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687"/>
    </row>
    <row r="18" spans="1:14" ht="12.75">
      <c r="A18" s="692" t="s">
        <v>212</v>
      </c>
      <c r="B18" s="469">
        <v>671884.0334464</v>
      </c>
      <c r="C18" s="471">
        <v>559771.9672064</v>
      </c>
      <c r="D18" s="471">
        <v>573419.1186302999</v>
      </c>
      <c r="E18" s="471">
        <v>469803.14696495</v>
      </c>
      <c r="F18" s="471">
        <v>477467.835861111</v>
      </c>
      <c r="G18" s="471">
        <v>463247.71216755</v>
      </c>
      <c r="H18" s="471">
        <v>509915.563041981</v>
      </c>
      <c r="I18" s="471">
        <v>514034.186960524</v>
      </c>
      <c r="J18" s="471">
        <v>451152.663506696</v>
      </c>
      <c r="K18" s="469">
        <v>480235.927159493</v>
      </c>
      <c r="L18" s="469">
        <v>540023.757659161</v>
      </c>
      <c r="M18" s="469">
        <v>688759.8873084</v>
      </c>
      <c r="N18" s="477">
        <v>6399715.799912967</v>
      </c>
    </row>
    <row r="19" spans="1:14" ht="12.75">
      <c r="A19" s="692" t="s">
        <v>210</v>
      </c>
      <c r="B19" s="464">
        <v>14439.93</v>
      </c>
      <c r="C19" s="464">
        <v>18320.6973022697</v>
      </c>
      <c r="D19" s="464">
        <v>23632.971045300244</v>
      </c>
      <c r="E19" s="464">
        <v>13888.893842430114</v>
      </c>
      <c r="F19" s="464">
        <v>22448.190323857663</v>
      </c>
      <c r="G19" s="464">
        <v>13121.100555259944</v>
      </c>
      <c r="H19" s="464">
        <v>13113.34830187869</v>
      </c>
      <c r="I19" s="464">
        <v>13479.196630589486</v>
      </c>
      <c r="J19" s="464">
        <v>10417.517484199941</v>
      </c>
      <c r="K19" s="464">
        <v>11367.234018897414</v>
      </c>
      <c r="L19" s="464">
        <v>19415.5229732393</v>
      </c>
      <c r="M19" s="464">
        <v>16363.897229599834</v>
      </c>
      <c r="N19" s="693">
        <v>190008.49970752234</v>
      </c>
    </row>
    <row r="20" spans="1:14" ht="12.75">
      <c r="A20" s="692" t="s">
        <v>247</v>
      </c>
      <c r="B20" s="469">
        <v>174.32962</v>
      </c>
      <c r="C20" s="469">
        <v>167.72401</v>
      </c>
      <c r="D20" s="469">
        <v>172.582</v>
      </c>
      <c r="E20" s="469">
        <v>161.31178</v>
      </c>
      <c r="F20" s="469">
        <v>163.6602999</v>
      </c>
      <c r="G20" s="469">
        <v>154.69517</v>
      </c>
      <c r="H20" s="469">
        <v>142.70735</v>
      </c>
      <c r="I20" s="469">
        <v>139.47179</v>
      </c>
      <c r="J20" s="469">
        <v>142.869</v>
      </c>
      <c r="K20" s="469">
        <v>144.25648</v>
      </c>
      <c r="L20" s="469">
        <v>146.0632</v>
      </c>
      <c r="M20" s="469">
        <v>168.4379</v>
      </c>
      <c r="N20" s="477">
        <v>1878.1085999000002</v>
      </c>
    </row>
    <row r="21" spans="1:14" ht="12.75">
      <c r="A21" s="692" t="s">
        <v>468</v>
      </c>
      <c r="B21" s="464">
        <v>35261.55</v>
      </c>
      <c r="C21" s="464">
        <v>24535.407611989973</v>
      </c>
      <c r="D21" s="464">
        <v>28366.679729299998</v>
      </c>
      <c r="E21" s="464">
        <v>49159.065090200005</v>
      </c>
      <c r="F21" s="464">
        <v>57862.1959977</v>
      </c>
      <c r="G21" s="464">
        <v>34874.597535370005</v>
      </c>
      <c r="H21" s="464">
        <v>37657.065149459995</v>
      </c>
      <c r="I21" s="464">
        <v>38792.20862021999</v>
      </c>
      <c r="J21" s="464">
        <v>48635.4619798</v>
      </c>
      <c r="K21" s="464">
        <v>55134.95101345</v>
      </c>
      <c r="L21" s="464">
        <v>48014.56550629999</v>
      </c>
      <c r="M21" s="464">
        <v>44601.389443500004</v>
      </c>
      <c r="N21" s="694">
        <v>502895.13767728995</v>
      </c>
    </row>
    <row r="22" spans="1:15" ht="13.5" thickBot="1">
      <c r="A22" s="695" t="s">
        <v>211</v>
      </c>
      <c r="B22" s="696">
        <v>721759.8430664</v>
      </c>
      <c r="C22" s="696">
        <v>602795.7961306598</v>
      </c>
      <c r="D22" s="696">
        <v>625591.3514049002</v>
      </c>
      <c r="E22" s="696">
        <v>533012.4176775801</v>
      </c>
      <c r="F22" s="696">
        <v>557941.8824825686</v>
      </c>
      <c r="G22" s="696">
        <v>511398.10542817996</v>
      </c>
      <c r="H22" s="696">
        <v>560828.6838433197</v>
      </c>
      <c r="I22" s="696">
        <v>566445.0640013334</v>
      </c>
      <c r="J22" s="696">
        <v>510348.511970696</v>
      </c>
      <c r="K22" s="696">
        <v>546882.3686718404</v>
      </c>
      <c r="L22" s="696">
        <v>607599.9093387002</v>
      </c>
      <c r="M22" s="696">
        <v>749893.6118814999</v>
      </c>
      <c r="N22" s="697">
        <v>7094497.5458976785</v>
      </c>
      <c r="O22" s="463"/>
    </row>
    <row r="24" spans="2:14" ht="12.75"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3"/>
    </row>
    <row r="25" spans="2:14" ht="12.75"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</row>
    <row r="26" spans="2:14" ht="12.75"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ht="12.75">
      <c r="B27" s="468"/>
      <c r="C27" s="468"/>
      <c r="D27" s="468"/>
      <c r="E27" s="468"/>
      <c r="F27" s="468"/>
      <c r="G27" s="468"/>
      <c r="H27" s="468"/>
      <c r="I27" s="468"/>
      <c r="J27" s="376"/>
      <c r="K27" s="376"/>
      <c r="L27" s="376"/>
      <c r="M27" s="376"/>
      <c r="N27" s="376"/>
    </row>
    <row r="28" spans="2:14" ht="12.75"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</row>
  </sheetData>
  <sheetProtection/>
  <printOptions/>
  <pageMargins left="0.25" right="0.25" top="0.75" bottom="0.75" header="0.3" footer="0.3"/>
  <pageSetup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4" sqref="N4:N19"/>
    </sheetView>
  </sheetViews>
  <sheetFormatPr defaultColWidth="9.140625" defaultRowHeight="15"/>
  <cols>
    <col min="1" max="1" width="31.00390625" style="246" bestFit="1" customWidth="1"/>
    <col min="2" max="2" width="5.7109375" style="246" bestFit="1" customWidth="1"/>
    <col min="3" max="3" width="6.00390625" style="246" bestFit="1" customWidth="1"/>
    <col min="4" max="4" width="5.7109375" style="246" bestFit="1" customWidth="1"/>
    <col min="5" max="5" width="5.57421875" style="246" bestFit="1" customWidth="1"/>
    <col min="6" max="6" width="5.7109375" style="246" bestFit="1" customWidth="1"/>
    <col min="7" max="7" width="7.140625" style="246" bestFit="1" customWidth="1"/>
    <col min="8" max="8" width="6.00390625" style="246" bestFit="1" customWidth="1"/>
    <col min="9" max="9" width="5.8515625" style="246" bestFit="1" customWidth="1"/>
    <col min="10" max="10" width="6.421875" style="246" bestFit="1" customWidth="1"/>
    <col min="11" max="11" width="5.57421875" style="246" bestFit="1" customWidth="1"/>
    <col min="12" max="12" width="6.421875" style="246" bestFit="1" customWidth="1"/>
    <col min="13" max="13" width="6.8515625" style="246" bestFit="1" customWidth="1"/>
    <col min="14" max="14" width="6.57421875" style="246" bestFit="1" customWidth="1"/>
    <col min="15" max="16384" width="9.140625" style="246" customWidth="1"/>
  </cols>
  <sheetData>
    <row r="1" spans="1:14" ht="15.75">
      <c r="A1" s="796" t="s">
        <v>331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8"/>
    </row>
    <row r="2" spans="1:14" ht="15">
      <c r="A2" s="247"/>
      <c r="B2" s="256" t="s">
        <v>14</v>
      </c>
      <c r="C2" s="256" t="s">
        <v>15</v>
      </c>
      <c r="D2" s="256" t="s">
        <v>16</v>
      </c>
      <c r="E2" s="256" t="s">
        <v>17</v>
      </c>
      <c r="F2" s="256" t="s">
        <v>18</v>
      </c>
      <c r="G2" s="256" t="s">
        <v>19</v>
      </c>
      <c r="H2" s="256" t="s">
        <v>20</v>
      </c>
      <c r="I2" s="256" t="s">
        <v>21</v>
      </c>
      <c r="J2" s="256" t="s">
        <v>22</v>
      </c>
      <c r="K2" s="256" t="s">
        <v>23</v>
      </c>
      <c r="L2" s="256" t="s">
        <v>24</v>
      </c>
      <c r="M2" s="256" t="s">
        <v>25</v>
      </c>
      <c r="N2" s="257" t="s">
        <v>321</v>
      </c>
    </row>
    <row r="3" spans="1:14" ht="15.75">
      <c r="A3" s="259" t="s">
        <v>486</v>
      </c>
      <c r="B3" s="794" t="s">
        <v>322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5"/>
    </row>
    <row r="4" spans="1:14" ht="15">
      <c r="A4" s="248" t="s">
        <v>323</v>
      </c>
      <c r="B4" s="253">
        <v>12063.07</v>
      </c>
      <c r="C4" s="254">
        <v>11659.462796599983</v>
      </c>
      <c r="D4" s="254">
        <v>12536.638901799999</v>
      </c>
      <c r="E4" s="254">
        <v>11938.9997072</v>
      </c>
      <c r="F4" s="255">
        <v>12239.1311799</v>
      </c>
      <c r="G4" s="255">
        <v>11693.3890308</v>
      </c>
      <c r="H4" s="255">
        <v>12324.4016258</v>
      </c>
      <c r="I4" s="255">
        <v>12231.1924651</v>
      </c>
      <c r="J4" s="254">
        <v>11863.7674772</v>
      </c>
      <c r="K4" s="255">
        <v>11888.3063165</v>
      </c>
      <c r="L4" s="255">
        <v>11536.4508346</v>
      </c>
      <c r="M4" s="255">
        <v>12595.6382998</v>
      </c>
      <c r="N4" s="258">
        <f>SUM(B4:M4)</f>
        <v>144570.44863529998</v>
      </c>
    </row>
    <row r="5" spans="1:14" ht="15">
      <c r="A5" s="248" t="s">
        <v>324</v>
      </c>
      <c r="B5" s="253">
        <v>0</v>
      </c>
      <c r="C5" s="254">
        <v>0</v>
      </c>
      <c r="D5" s="254">
        <v>0</v>
      </c>
      <c r="E5" s="254">
        <v>0</v>
      </c>
      <c r="F5" s="255">
        <v>0</v>
      </c>
      <c r="G5" s="255">
        <v>0</v>
      </c>
      <c r="H5" s="255">
        <v>0</v>
      </c>
      <c r="I5" s="255">
        <v>0</v>
      </c>
      <c r="J5" s="254">
        <v>0.05103</v>
      </c>
      <c r="K5" s="255">
        <v>1100.2072269</v>
      </c>
      <c r="L5" s="255">
        <v>2269.5869626</v>
      </c>
      <c r="M5" s="255">
        <v>3353.5696929</v>
      </c>
      <c r="N5" s="258">
        <f aca="true" t="shared" si="0" ref="N5:N19">SUM(B5:M5)</f>
        <v>6723.4149124</v>
      </c>
    </row>
    <row r="6" spans="1:14" ht="15">
      <c r="A6" s="248" t="s">
        <v>325</v>
      </c>
      <c r="B6" s="253">
        <v>5985.72</v>
      </c>
      <c r="C6" s="254">
        <v>2014.1941855500013</v>
      </c>
      <c r="D6" s="254">
        <v>3786.864518500001</v>
      </c>
      <c r="E6" s="254">
        <v>8074.2683936</v>
      </c>
      <c r="F6" s="255">
        <v>8870.2616239</v>
      </c>
      <c r="G6" s="255">
        <v>3526.9260134999995</v>
      </c>
      <c r="H6" s="255">
        <v>5137.192828500001</v>
      </c>
      <c r="I6" s="255">
        <v>6976.6230686</v>
      </c>
      <c r="J6" s="254">
        <v>2515.8342098</v>
      </c>
      <c r="K6" s="255">
        <v>6887.8029818</v>
      </c>
      <c r="L6" s="255">
        <v>5304.7320418</v>
      </c>
      <c r="M6" s="255">
        <v>2611.2953293</v>
      </c>
      <c r="N6" s="258">
        <f t="shared" si="0"/>
        <v>61691.71519485001</v>
      </c>
    </row>
    <row r="7" spans="1:14" ht="15">
      <c r="A7" s="248" t="s">
        <v>326</v>
      </c>
      <c r="B7" s="253">
        <v>5464.32</v>
      </c>
      <c r="C7" s="254">
        <v>5003.264514019994</v>
      </c>
      <c r="D7" s="254">
        <v>5428.0905562</v>
      </c>
      <c r="E7" s="254">
        <v>5169.5295324</v>
      </c>
      <c r="F7" s="255">
        <v>5244.435113400001</v>
      </c>
      <c r="G7" s="255">
        <v>5048.161231400001</v>
      </c>
      <c r="H7" s="255">
        <v>6280.042561799998</v>
      </c>
      <c r="I7" s="255">
        <v>6368.217130799999</v>
      </c>
      <c r="J7" s="254">
        <v>6127.8640271</v>
      </c>
      <c r="K7" s="255">
        <v>6501.7098727</v>
      </c>
      <c r="L7" s="255">
        <v>101.1294134</v>
      </c>
      <c r="M7" s="255">
        <v>2014.8939868</v>
      </c>
      <c r="N7" s="258">
        <f t="shared" si="0"/>
        <v>58751.65794001999</v>
      </c>
    </row>
    <row r="8" spans="1:14" ht="15">
      <c r="A8" s="249" t="s">
        <v>327</v>
      </c>
      <c r="B8" s="253">
        <v>10381.44</v>
      </c>
      <c r="C8" s="254">
        <v>4360.649790699997</v>
      </c>
      <c r="D8" s="254">
        <v>4881.145771699999</v>
      </c>
      <c r="E8" s="254">
        <v>12764.151423500001</v>
      </c>
      <c r="F8" s="255">
        <v>14068.0942251</v>
      </c>
      <c r="G8" s="255">
        <v>12630.6479962</v>
      </c>
      <c r="H8" s="255">
        <v>12224.5975008</v>
      </c>
      <c r="I8" s="255">
        <v>10352.4942067</v>
      </c>
      <c r="J8" s="254">
        <v>11105.711234</v>
      </c>
      <c r="K8" s="255">
        <v>11223.6214438</v>
      </c>
      <c r="L8" s="255">
        <v>11398.2951179</v>
      </c>
      <c r="M8" s="255">
        <v>11295.2733432</v>
      </c>
      <c r="N8" s="258">
        <f t="shared" si="0"/>
        <v>126686.12205359999</v>
      </c>
    </row>
    <row r="9" spans="1:14" ht="15">
      <c r="A9" s="249" t="s">
        <v>328</v>
      </c>
      <c r="B9" s="253">
        <v>400.14</v>
      </c>
      <c r="C9" s="254">
        <v>553.1221880900001</v>
      </c>
      <c r="D9" s="254">
        <v>612.6524076000001</v>
      </c>
      <c r="E9" s="254">
        <v>769.5318208000001</v>
      </c>
      <c r="F9" s="255">
        <v>855.0550168</v>
      </c>
      <c r="G9" s="255">
        <v>894.5923431</v>
      </c>
      <c r="H9" s="255">
        <v>560.5020225</v>
      </c>
      <c r="I9" s="255">
        <v>715.637516</v>
      </c>
      <c r="J9" s="254">
        <v>970.0050544</v>
      </c>
      <c r="K9" s="255">
        <v>650.438243</v>
      </c>
      <c r="L9" s="255">
        <v>1017.6310628</v>
      </c>
      <c r="M9" s="255">
        <v>654.81324</v>
      </c>
      <c r="N9" s="258">
        <f t="shared" si="0"/>
        <v>8654.12091509</v>
      </c>
    </row>
    <row r="10" spans="1:14" ht="15">
      <c r="A10" s="249" t="s">
        <v>293</v>
      </c>
      <c r="B10" s="253">
        <v>427.04</v>
      </c>
      <c r="C10" s="254">
        <v>340.00881237000016</v>
      </c>
      <c r="D10" s="254">
        <v>355.323419</v>
      </c>
      <c r="E10" s="254">
        <v>9798.8538366</v>
      </c>
      <c r="F10" s="255">
        <v>15930.2215319</v>
      </c>
      <c r="G10" s="255">
        <v>400.339873</v>
      </c>
      <c r="H10" s="255">
        <v>406.9926757</v>
      </c>
      <c r="I10" s="255">
        <v>1296.0008015</v>
      </c>
      <c r="J10" s="254">
        <v>15276.5624073</v>
      </c>
      <c r="K10" s="255">
        <v>15942.2311103</v>
      </c>
      <c r="L10" s="255">
        <v>15379.3164187</v>
      </c>
      <c r="M10" s="255">
        <v>10980.7547914</v>
      </c>
      <c r="N10" s="258">
        <f t="shared" si="0"/>
        <v>86533.64567777001</v>
      </c>
    </row>
    <row r="11" spans="1:14" ht="15">
      <c r="A11" s="249" t="s">
        <v>329</v>
      </c>
      <c r="B11" s="253">
        <v>33.29</v>
      </c>
      <c r="C11" s="254">
        <v>27.98092250000001</v>
      </c>
      <c r="D11" s="254">
        <v>29.6272046</v>
      </c>
      <c r="E11" s="254">
        <v>24.5420223</v>
      </c>
      <c r="F11" s="255">
        <v>23.2331504</v>
      </c>
      <c r="G11" s="255">
        <v>19.2094678</v>
      </c>
      <c r="H11" s="255">
        <v>18.4442231</v>
      </c>
      <c r="I11" s="255">
        <v>19.1101907</v>
      </c>
      <c r="J11" s="254">
        <v>20.4381063</v>
      </c>
      <c r="K11" s="255">
        <v>24.9381073</v>
      </c>
      <c r="L11" s="255">
        <v>30.4234774</v>
      </c>
      <c r="M11" s="255">
        <v>34.3901388</v>
      </c>
      <c r="N11" s="258">
        <f t="shared" si="0"/>
        <v>305.6270112</v>
      </c>
    </row>
    <row r="12" spans="1:14" ht="15">
      <c r="A12" s="248" t="s">
        <v>487</v>
      </c>
      <c r="B12" s="253">
        <v>0</v>
      </c>
      <c r="C12" s="254">
        <v>0</v>
      </c>
      <c r="D12" s="254">
        <v>0.0861759</v>
      </c>
      <c r="E12" s="254">
        <v>0.0031489999999999995</v>
      </c>
      <c r="F12" s="255">
        <v>0</v>
      </c>
      <c r="G12" s="255">
        <v>0</v>
      </c>
      <c r="H12" s="255">
        <v>0</v>
      </c>
      <c r="I12" s="255">
        <v>0.5224222</v>
      </c>
      <c r="J12" s="254">
        <v>0</v>
      </c>
      <c r="K12" s="255">
        <v>0.0050561</v>
      </c>
      <c r="L12" s="255">
        <v>9.4956307</v>
      </c>
      <c r="M12" s="255">
        <v>0</v>
      </c>
      <c r="N12" s="258">
        <f t="shared" si="0"/>
        <v>10.1124339</v>
      </c>
    </row>
    <row r="13" spans="1:14" ht="15">
      <c r="A13" s="248" t="s">
        <v>488</v>
      </c>
      <c r="B13" s="254">
        <v>0</v>
      </c>
      <c r="C13" s="254">
        <v>0.06337910000000001</v>
      </c>
      <c r="D13" s="254">
        <v>0.13664849999999998</v>
      </c>
      <c r="E13" s="254">
        <v>0</v>
      </c>
      <c r="F13" s="255">
        <v>0</v>
      </c>
      <c r="G13" s="255">
        <v>0</v>
      </c>
      <c r="H13" s="255">
        <v>0</v>
      </c>
      <c r="I13" s="255">
        <v>0.5100036</v>
      </c>
      <c r="J13" s="254">
        <v>0.0057657</v>
      </c>
      <c r="K13" s="255">
        <v>0</v>
      </c>
      <c r="L13" s="255">
        <v>7.6717874</v>
      </c>
      <c r="M13" s="255">
        <v>0</v>
      </c>
      <c r="N13" s="258">
        <f t="shared" si="0"/>
        <v>8.3875843</v>
      </c>
    </row>
    <row r="14" spans="1:14" ht="15">
      <c r="A14" s="248" t="s">
        <v>489</v>
      </c>
      <c r="B14" s="254">
        <v>0</v>
      </c>
      <c r="C14" s="254">
        <v>0</v>
      </c>
      <c r="D14" s="254">
        <v>0</v>
      </c>
      <c r="E14" s="254">
        <v>0</v>
      </c>
      <c r="F14" s="255">
        <v>0</v>
      </c>
      <c r="G14" s="255">
        <v>0.87321467</v>
      </c>
      <c r="H14" s="255">
        <v>27.03523906</v>
      </c>
      <c r="I14" s="255">
        <v>0.13621702</v>
      </c>
      <c r="J14" s="254">
        <v>1.29528</v>
      </c>
      <c r="K14" s="255">
        <v>11.10831745</v>
      </c>
      <c r="L14" s="255">
        <v>1.42707</v>
      </c>
      <c r="M14" s="255">
        <v>9.5987</v>
      </c>
      <c r="N14" s="258">
        <f t="shared" si="0"/>
        <v>51.4740382</v>
      </c>
    </row>
    <row r="15" spans="1:14" ht="15">
      <c r="A15" s="248" t="s">
        <v>490</v>
      </c>
      <c r="B15" s="254">
        <v>0</v>
      </c>
      <c r="C15" s="254">
        <v>0</v>
      </c>
      <c r="D15" s="254">
        <v>0</v>
      </c>
      <c r="E15" s="254">
        <v>0</v>
      </c>
      <c r="F15" s="254">
        <v>0</v>
      </c>
      <c r="G15" s="255">
        <v>0</v>
      </c>
      <c r="H15" s="255">
        <v>0</v>
      </c>
      <c r="I15" s="255">
        <v>0</v>
      </c>
      <c r="J15" s="254">
        <v>0</v>
      </c>
      <c r="K15" s="255">
        <v>0</v>
      </c>
      <c r="L15" s="255">
        <v>0</v>
      </c>
      <c r="M15" s="255">
        <v>0</v>
      </c>
      <c r="N15" s="258">
        <f t="shared" si="0"/>
        <v>0</v>
      </c>
    </row>
    <row r="16" spans="1:14" ht="15">
      <c r="A16" s="248" t="s">
        <v>491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5">
        <v>0</v>
      </c>
      <c r="I16" s="255">
        <v>0</v>
      </c>
      <c r="J16" s="254">
        <v>0</v>
      </c>
      <c r="K16" s="255">
        <v>0</v>
      </c>
      <c r="L16" s="255">
        <v>0</v>
      </c>
      <c r="M16" s="255">
        <v>0</v>
      </c>
      <c r="N16" s="258">
        <f t="shared" si="0"/>
        <v>0</v>
      </c>
    </row>
    <row r="17" spans="1:14" ht="15">
      <c r="A17" s="248" t="s">
        <v>492</v>
      </c>
      <c r="B17" s="254">
        <v>4.32</v>
      </c>
      <c r="C17" s="254">
        <v>0.0108219</v>
      </c>
      <c r="D17" s="254">
        <v>7.3853181999999995</v>
      </c>
      <c r="E17" s="254">
        <v>5.6657017</v>
      </c>
      <c r="F17" s="254">
        <v>0.3933135</v>
      </c>
      <c r="G17" s="254">
        <v>14.3084887</v>
      </c>
      <c r="H17" s="255">
        <v>31.4732453</v>
      </c>
      <c r="I17" s="255">
        <v>36.3452234</v>
      </c>
      <c r="J17" s="254">
        <v>29.8944908</v>
      </c>
      <c r="K17" s="255">
        <v>9.6857675</v>
      </c>
      <c r="L17" s="255">
        <v>1.8812347</v>
      </c>
      <c r="M17" s="255">
        <v>38.6834616</v>
      </c>
      <c r="N17" s="258">
        <f t="shared" si="0"/>
        <v>180.04706729999998</v>
      </c>
    </row>
    <row r="18" spans="1:14" ht="15">
      <c r="A18" s="248" t="s">
        <v>493</v>
      </c>
      <c r="B18" s="253">
        <v>0</v>
      </c>
      <c r="C18" s="254">
        <v>0</v>
      </c>
      <c r="D18" s="254">
        <v>0</v>
      </c>
      <c r="E18" s="254">
        <v>0</v>
      </c>
      <c r="F18" s="255">
        <v>0</v>
      </c>
      <c r="G18" s="255">
        <v>0</v>
      </c>
      <c r="H18" s="255">
        <v>0</v>
      </c>
      <c r="I18" s="255">
        <v>0</v>
      </c>
      <c r="J18" s="254">
        <v>15.7744261</v>
      </c>
      <c r="K18" s="255">
        <v>9.3423965</v>
      </c>
      <c r="L18" s="255">
        <v>7.1046418</v>
      </c>
      <c r="M18" s="255">
        <v>22.2129989</v>
      </c>
      <c r="N18" s="258">
        <f t="shared" si="0"/>
        <v>54.434463300000004</v>
      </c>
    </row>
    <row r="19" spans="1:14" ht="15">
      <c r="A19" s="248" t="s">
        <v>464</v>
      </c>
      <c r="B19" s="254">
        <v>502.2123743</v>
      </c>
      <c r="C19" s="254">
        <v>576.6502011599996</v>
      </c>
      <c r="D19" s="254">
        <v>728.7288072999997</v>
      </c>
      <c r="E19" s="254">
        <v>613.5226521</v>
      </c>
      <c r="F19" s="254">
        <v>631.3708428</v>
      </c>
      <c r="G19" s="254">
        <v>646.1498762</v>
      </c>
      <c r="H19" s="254">
        <v>646.3832269</v>
      </c>
      <c r="I19" s="254">
        <v>795.4193746</v>
      </c>
      <c r="J19" s="254">
        <v>708.3095011</v>
      </c>
      <c r="K19" s="254">
        <v>885.5541736</v>
      </c>
      <c r="L19" s="255">
        <v>949.4198125</v>
      </c>
      <c r="M19" s="255">
        <v>990.2654608</v>
      </c>
      <c r="N19" s="258">
        <f t="shared" si="0"/>
        <v>8673.98630336</v>
      </c>
    </row>
    <row r="20" spans="1:14" ht="16.5" thickBot="1">
      <c r="A20" s="250" t="s">
        <v>330</v>
      </c>
      <c r="B20" s="251">
        <f aca="true" t="shared" si="1" ref="B20:N20">SUM(B4:B11)+B12+B13+B14+B15+B16+B17+B18+B19</f>
        <v>35261.5523743</v>
      </c>
      <c r="C20" s="251">
        <f t="shared" si="1"/>
        <v>24535.407611989973</v>
      </c>
      <c r="D20" s="251">
        <f t="shared" si="1"/>
        <v>28366.679729299998</v>
      </c>
      <c r="E20" s="251">
        <f t="shared" si="1"/>
        <v>49159.0682392</v>
      </c>
      <c r="F20" s="251">
        <f t="shared" si="1"/>
        <v>57862.19599770001</v>
      </c>
      <c r="G20" s="251">
        <f t="shared" si="1"/>
        <v>34874.59753536999</v>
      </c>
      <c r="H20" s="251">
        <f t="shared" si="1"/>
        <v>37657.065149459995</v>
      </c>
      <c r="I20" s="251">
        <f t="shared" si="1"/>
        <v>38792.20862022</v>
      </c>
      <c r="J20" s="251">
        <f t="shared" si="1"/>
        <v>48635.513009799986</v>
      </c>
      <c r="K20" s="251">
        <f t="shared" si="1"/>
        <v>55134.951013449994</v>
      </c>
      <c r="L20" s="251">
        <f t="shared" si="1"/>
        <v>48014.565506299994</v>
      </c>
      <c r="M20" s="251">
        <f t="shared" si="1"/>
        <v>44601.389443500004</v>
      </c>
      <c r="N20" s="252">
        <f t="shared" si="1"/>
        <v>502895.19423059</v>
      </c>
    </row>
  </sheetData>
  <sheetProtection/>
  <mergeCells count="2">
    <mergeCell ref="B3:N3"/>
    <mergeCell ref="A1:N1"/>
  </mergeCells>
  <printOptions/>
  <pageMargins left="0.25" right="0.25" top="0.75" bottom="0.75" header="0.3" footer="0.3"/>
  <pageSetup horizontalDpi="600" verticalDpi="600" orientation="landscape" scale="9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B22" sqref="AB22"/>
    </sheetView>
  </sheetViews>
  <sheetFormatPr defaultColWidth="9.140625" defaultRowHeight="15"/>
  <cols>
    <col min="2" max="2" width="17.57421875" style="0" customWidth="1"/>
    <col min="3" max="20" width="8.28125" style="0" customWidth="1"/>
  </cols>
  <sheetData>
    <row r="1" spans="1:26" s="30" customFormat="1" ht="21">
      <c r="A1" s="822" t="s">
        <v>428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4"/>
    </row>
    <row r="2" spans="1:26" ht="15">
      <c r="A2" s="799" t="s">
        <v>235</v>
      </c>
      <c r="B2" s="801" t="s">
        <v>236</v>
      </c>
      <c r="C2" s="803" t="s">
        <v>237</v>
      </c>
      <c r="D2" s="803"/>
      <c r="E2" s="803"/>
      <c r="F2" s="803"/>
      <c r="G2" s="803"/>
      <c r="H2" s="803"/>
      <c r="I2" s="803"/>
      <c r="J2" s="803"/>
      <c r="K2" s="801" t="s">
        <v>238</v>
      </c>
      <c r="L2" s="801"/>
      <c r="M2" s="801"/>
      <c r="N2" s="801"/>
      <c r="O2" s="801"/>
      <c r="P2" s="801"/>
      <c r="Q2" s="801"/>
      <c r="R2" s="801"/>
      <c r="S2" s="803" t="s">
        <v>239</v>
      </c>
      <c r="T2" s="803"/>
      <c r="U2" s="803"/>
      <c r="V2" s="803"/>
      <c r="W2" s="803"/>
      <c r="X2" s="803"/>
      <c r="Y2" s="803"/>
      <c r="Z2" s="804"/>
    </row>
    <row r="3" spans="1:26" ht="15">
      <c r="A3" s="799"/>
      <c r="B3" s="801"/>
      <c r="C3" s="805" t="s">
        <v>240</v>
      </c>
      <c r="D3" s="805"/>
      <c r="E3" s="806" t="s">
        <v>429</v>
      </c>
      <c r="F3" s="806"/>
      <c r="G3" s="807" t="s">
        <v>241</v>
      </c>
      <c r="H3" s="808"/>
      <c r="I3" s="809" t="s">
        <v>494</v>
      </c>
      <c r="J3" s="809"/>
      <c r="K3" s="805" t="s">
        <v>240</v>
      </c>
      <c r="L3" s="805"/>
      <c r="M3" s="806" t="s">
        <v>429</v>
      </c>
      <c r="N3" s="806"/>
      <c r="O3" s="807" t="s">
        <v>241</v>
      </c>
      <c r="P3" s="808"/>
      <c r="Q3" s="809" t="s">
        <v>494</v>
      </c>
      <c r="R3" s="809"/>
      <c r="S3" s="805" t="s">
        <v>240</v>
      </c>
      <c r="T3" s="805"/>
      <c r="U3" s="806" t="s">
        <v>429</v>
      </c>
      <c r="V3" s="806"/>
      <c r="W3" s="807" t="s">
        <v>241</v>
      </c>
      <c r="X3" s="808"/>
      <c r="Y3" s="809" t="s">
        <v>494</v>
      </c>
      <c r="Z3" s="810"/>
    </row>
    <row r="4" spans="1:26" ht="15">
      <c r="A4" s="799"/>
      <c r="B4" s="801"/>
      <c r="C4" s="183" t="s">
        <v>242</v>
      </c>
      <c r="D4" s="183" t="s">
        <v>243</v>
      </c>
      <c r="E4" s="184" t="s">
        <v>242</v>
      </c>
      <c r="F4" s="184" t="s">
        <v>243</v>
      </c>
      <c r="G4" s="185" t="s">
        <v>242</v>
      </c>
      <c r="H4" s="185" t="s">
        <v>243</v>
      </c>
      <c r="I4" s="260" t="s">
        <v>242</v>
      </c>
      <c r="J4" s="260" t="s">
        <v>243</v>
      </c>
      <c r="K4" s="183" t="s">
        <v>242</v>
      </c>
      <c r="L4" s="183" t="s">
        <v>243</v>
      </c>
      <c r="M4" s="184" t="s">
        <v>242</v>
      </c>
      <c r="N4" s="184" t="s">
        <v>243</v>
      </c>
      <c r="O4" s="185" t="s">
        <v>242</v>
      </c>
      <c r="P4" s="185" t="s">
        <v>243</v>
      </c>
      <c r="Q4" s="260" t="s">
        <v>242</v>
      </c>
      <c r="R4" s="260" t="s">
        <v>243</v>
      </c>
      <c r="S4" s="183" t="s">
        <v>242</v>
      </c>
      <c r="T4" s="183" t="s">
        <v>243</v>
      </c>
      <c r="U4" s="184" t="s">
        <v>242</v>
      </c>
      <c r="V4" s="184" t="s">
        <v>243</v>
      </c>
      <c r="W4" s="185" t="s">
        <v>242</v>
      </c>
      <c r="X4" s="185" t="s">
        <v>243</v>
      </c>
      <c r="Y4" s="260" t="s">
        <v>242</v>
      </c>
      <c r="Z4" s="269" t="s">
        <v>243</v>
      </c>
    </row>
    <row r="5" spans="1:26" ht="15.75" thickBot="1">
      <c r="A5" s="800"/>
      <c r="B5" s="802"/>
      <c r="C5" s="261" t="s">
        <v>244</v>
      </c>
      <c r="D5" s="261" t="s">
        <v>244</v>
      </c>
      <c r="E5" s="262" t="s">
        <v>244</v>
      </c>
      <c r="F5" s="262" t="s">
        <v>244</v>
      </c>
      <c r="G5" s="263" t="s">
        <v>245</v>
      </c>
      <c r="H5" s="263" t="s">
        <v>245</v>
      </c>
      <c r="I5" s="264" t="s">
        <v>244</v>
      </c>
      <c r="J5" s="264" t="s">
        <v>244</v>
      </c>
      <c r="K5" s="261" t="s">
        <v>244</v>
      </c>
      <c r="L5" s="261" t="s">
        <v>244</v>
      </c>
      <c r="M5" s="262" t="s">
        <v>244</v>
      </c>
      <c r="N5" s="262" t="s">
        <v>244</v>
      </c>
      <c r="O5" s="263" t="s">
        <v>245</v>
      </c>
      <c r="P5" s="263" t="s">
        <v>245</v>
      </c>
      <c r="Q5" s="264" t="s">
        <v>244</v>
      </c>
      <c r="R5" s="264" t="s">
        <v>244</v>
      </c>
      <c r="S5" s="261" t="s">
        <v>244</v>
      </c>
      <c r="T5" s="261" t="s">
        <v>244</v>
      </c>
      <c r="U5" s="262" t="s">
        <v>244</v>
      </c>
      <c r="V5" s="262" t="s">
        <v>244</v>
      </c>
      <c r="W5" s="263" t="s">
        <v>245</v>
      </c>
      <c r="X5" s="263" t="s">
        <v>245</v>
      </c>
      <c r="Y5" s="264" t="s">
        <v>244</v>
      </c>
      <c r="Z5" s="270" t="s">
        <v>244</v>
      </c>
    </row>
    <row r="6" spans="1:26" ht="16.5" thickBot="1" thickTop="1">
      <c r="A6" s="271" t="s">
        <v>505</v>
      </c>
      <c r="B6" s="265" t="s">
        <v>506</v>
      </c>
      <c r="C6" s="265">
        <v>100</v>
      </c>
      <c r="D6" s="265">
        <v>100</v>
      </c>
      <c r="E6" s="265">
        <v>100</v>
      </c>
      <c r="F6" s="265">
        <v>100</v>
      </c>
      <c r="G6" s="265">
        <v>0.07</v>
      </c>
      <c r="H6" s="265">
        <v>2.07</v>
      </c>
      <c r="I6" s="265"/>
      <c r="J6" s="265"/>
      <c r="K6" s="811"/>
      <c r="L6" s="812"/>
      <c r="M6" s="812"/>
      <c r="N6" s="812"/>
      <c r="O6" s="812"/>
      <c r="P6" s="813"/>
      <c r="Q6" s="265"/>
      <c r="R6" s="265"/>
      <c r="S6" s="265">
        <v>75</v>
      </c>
      <c r="T6" s="265">
        <v>75</v>
      </c>
      <c r="U6" s="265">
        <v>75</v>
      </c>
      <c r="V6" s="265">
        <v>75</v>
      </c>
      <c r="W6" s="265">
        <v>7.52</v>
      </c>
      <c r="X6" s="265">
        <v>0.19</v>
      </c>
      <c r="Y6" s="265"/>
      <c r="Z6" s="272"/>
    </row>
    <row r="7" spans="1:26" ht="15.75" thickTop="1">
      <c r="A7" s="273" t="s">
        <v>14</v>
      </c>
      <c r="B7" s="245" t="s">
        <v>507</v>
      </c>
      <c r="C7" s="245">
        <v>100</v>
      </c>
      <c r="D7" s="245">
        <v>100</v>
      </c>
      <c r="E7" s="245">
        <v>100</v>
      </c>
      <c r="F7" s="245">
        <v>100</v>
      </c>
      <c r="G7" s="244">
        <v>0.01</v>
      </c>
      <c r="H7" s="244">
        <v>1.73</v>
      </c>
      <c r="I7" s="245"/>
      <c r="J7" s="245"/>
      <c r="K7" s="245">
        <v>125</v>
      </c>
      <c r="L7" s="245">
        <v>125</v>
      </c>
      <c r="M7" s="245">
        <v>125</v>
      </c>
      <c r="N7" s="245">
        <v>125</v>
      </c>
      <c r="O7" s="244">
        <v>0.01</v>
      </c>
      <c r="P7" s="244">
        <v>3.03</v>
      </c>
      <c r="Q7" s="245"/>
      <c r="R7" s="245"/>
      <c r="S7" s="245">
        <v>50</v>
      </c>
      <c r="T7" s="245">
        <v>50</v>
      </c>
      <c r="U7" s="245">
        <v>50</v>
      </c>
      <c r="V7" s="245">
        <v>50</v>
      </c>
      <c r="W7" s="244">
        <v>7.37</v>
      </c>
      <c r="X7" s="244">
        <v>0.08</v>
      </c>
      <c r="Y7" s="245"/>
      <c r="Z7" s="274"/>
    </row>
    <row r="8" spans="1:26" ht="15">
      <c r="A8" s="275" t="s">
        <v>15</v>
      </c>
      <c r="B8" s="186" t="s">
        <v>508</v>
      </c>
      <c r="C8" s="186">
        <v>100</v>
      </c>
      <c r="D8" s="186">
        <v>100</v>
      </c>
      <c r="E8" s="186">
        <v>100</v>
      </c>
      <c r="F8" s="186">
        <v>100</v>
      </c>
      <c r="G8" s="187">
        <v>0.03</v>
      </c>
      <c r="H8" s="187">
        <v>0.68</v>
      </c>
      <c r="I8" s="186"/>
      <c r="J8" s="186"/>
      <c r="K8" s="186">
        <v>125</v>
      </c>
      <c r="L8" s="186">
        <v>125</v>
      </c>
      <c r="M8" s="186">
        <v>125</v>
      </c>
      <c r="N8" s="186">
        <v>125</v>
      </c>
      <c r="O8" s="187">
        <v>0.02</v>
      </c>
      <c r="P8" s="187">
        <v>0.51</v>
      </c>
      <c r="Q8" s="186"/>
      <c r="R8" s="186"/>
      <c r="S8" s="186">
        <v>50</v>
      </c>
      <c r="T8" s="186">
        <v>50</v>
      </c>
      <c r="U8" s="186">
        <v>50</v>
      </c>
      <c r="V8" s="186">
        <v>50</v>
      </c>
      <c r="W8" s="187">
        <v>4.21</v>
      </c>
      <c r="X8" s="187">
        <v>0.12</v>
      </c>
      <c r="Y8" s="186"/>
      <c r="Z8" s="276"/>
    </row>
    <row r="9" spans="1:26" ht="15">
      <c r="A9" s="275" t="s">
        <v>16</v>
      </c>
      <c r="B9" s="186" t="s">
        <v>509</v>
      </c>
      <c r="C9" s="186">
        <v>100</v>
      </c>
      <c r="D9" s="186">
        <v>100</v>
      </c>
      <c r="E9" s="186">
        <v>100</v>
      </c>
      <c r="F9" s="186">
        <v>100</v>
      </c>
      <c r="G9" s="187">
        <v>0.16</v>
      </c>
      <c r="H9" s="187">
        <v>0.15</v>
      </c>
      <c r="I9" s="186"/>
      <c r="J9" s="186"/>
      <c r="K9" s="186">
        <v>125</v>
      </c>
      <c r="L9" s="186">
        <v>125</v>
      </c>
      <c r="M9" s="186">
        <v>125</v>
      </c>
      <c r="N9" s="186">
        <v>125</v>
      </c>
      <c r="O9" s="187">
        <v>0.19</v>
      </c>
      <c r="P9" s="187">
        <v>0.03</v>
      </c>
      <c r="Q9" s="186"/>
      <c r="R9" s="186"/>
      <c r="S9" s="186">
        <v>50</v>
      </c>
      <c r="T9" s="186">
        <v>50</v>
      </c>
      <c r="U9" s="186">
        <v>50</v>
      </c>
      <c r="V9" s="186">
        <v>50</v>
      </c>
      <c r="W9" s="187">
        <v>11.83</v>
      </c>
      <c r="X9" s="187">
        <v>0.04</v>
      </c>
      <c r="Y9" s="186"/>
      <c r="Z9" s="276"/>
    </row>
    <row r="10" spans="1:26" ht="15">
      <c r="A10" s="814" t="s">
        <v>17</v>
      </c>
      <c r="B10" s="186" t="s">
        <v>510</v>
      </c>
      <c r="C10" s="815">
        <v>100</v>
      </c>
      <c r="D10" s="815">
        <v>100</v>
      </c>
      <c r="E10" s="815">
        <v>100</v>
      </c>
      <c r="F10" s="815">
        <v>100</v>
      </c>
      <c r="G10" s="816">
        <v>0.18</v>
      </c>
      <c r="H10" s="816">
        <v>0.17</v>
      </c>
      <c r="I10" s="186"/>
      <c r="J10" s="186"/>
      <c r="K10" s="815">
        <v>125</v>
      </c>
      <c r="L10" s="186">
        <v>125</v>
      </c>
      <c r="M10" s="815">
        <v>125</v>
      </c>
      <c r="N10" s="186">
        <v>125</v>
      </c>
      <c r="O10" s="816">
        <v>0.19</v>
      </c>
      <c r="P10" s="187">
        <v>0.15</v>
      </c>
      <c r="Q10" s="186"/>
      <c r="R10" s="186"/>
      <c r="S10" s="815">
        <v>50</v>
      </c>
      <c r="T10" s="815">
        <v>50</v>
      </c>
      <c r="U10" s="815">
        <v>50</v>
      </c>
      <c r="V10" s="815">
        <v>50</v>
      </c>
      <c r="W10" s="816">
        <v>11.11</v>
      </c>
      <c r="X10" s="816">
        <v>0.03</v>
      </c>
      <c r="Y10" s="186"/>
      <c r="Z10" s="276"/>
    </row>
    <row r="11" spans="1:26" ht="15">
      <c r="A11" s="814"/>
      <c r="B11" s="186" t="s">
        <v>511</v>
      </c>
      <c r="C11" s="815"/>
      <c r="D11" s="815">
        <v>0</v>
      </c>
      <c r="E11" s="815">
        <v>0</v>
      </c>
      <c r="F11" s="815">
        <v>0</v>
      </c>
      <c r="G11" s="816">
        <v>0</v>
      </c>
      <c r="H11" s="816">
        <v>0</v>
      </c>
      <c r="I11" s="186"/>
      <c r="J11" s="186"/>
      <c r="K11" s="815"/>
      <c r="L11" s="815">
        <v>100</v>
      </c>
      <c r="M11" s="815">
        <v>0</v>
      </c>
      <c r="N11" s="815">
        <v>100</v>
      </c>
      <c r="O11" s="816">
        <v>0</v>
      </c>
      <c r="P11" s="816">
        <v>0.18</v>
      </c>
      <c r="Q11" s="186"/>
      <c r="R11" s="186"/>
      <c r="S11" s="815"/>
      <c r="T11" s="815">
        <v>0</v>
      </c>
      <c r="U11" s="815">
        <v>0</v>
      </c>
      <c r="V11" s="815">
        <v>0</v>
      </c>
      <c r="W11" s="816">
        <v>0</v>
      </c>
      <c r="X11" s="816">
        <v>0</v>
      </c>
      <c r="Y11" s="186"/>
      <c r="Z11" s="276"/>
    </row>
    <row r="12" spans="1:26" ht="15">
      <c r="A12" s="814"/>
      <c r="B12" s="186" t="s">
        <v>512</v>
      </c>
      <c r="C12" s="817"/>
      <c r="D12" s="817"/>
      <c r="E12" s="817"/>
      <c r="F12" s="817"/>
      <c r="G12" s="817"/>
      <c r="H12" s="817"/>
      <c r="I12" s="186"/>
      <c r="J12" s="186"/>
      <c r="K12" s="815"/>
      <c r="L12" s="815"/>
      <c r="M12" s="815">
        <v>0</v>
      </c>
      <c r="N12" s="815">
        <v>0</v>
      </c>
      <c r="O12" s="816">
        <v>0</v>
      </c>
      <c r="P12" s="816">
        <v>0</v>
      </c>
      <c r="Q12" s="186"/>
      <c r="R12" s="186"/>
      <c r="S12" s="815"/>
      <c r="T12" s="815">
        <v>0</v>
      </c>
      <c r="U12" s="815">
        <v>0</v>
      </c>
      <c r="V12" s="815">
        <v>0</v>
      </c>
      <c r="W12" s="816">
        <v>0</v>
      </c>
      <c r="X12" s="816">
        <v>0</v>
      </c>
      <c r="Y12" s="186"/>
      <c r="Z12" s="276"/>
    </row>
    <row r="13" spans="1:26" ht="15">
      <c r="A13" s="814"/>
      <c r="B13" s="186" t="s">
        <v>513</v>
      </c>
      <c r="C13" s="815">
        <v>100</v>
      </c>
      <c r="D13" s="815">
        <v>100</v>
      </c>
      <c r="E13" s="815">
        <v>100</v>
      </c>
      <c r="F13" s="815">
        <v>100</v>
      </c>
      <c r="G13" s="816">
        <v>0.18</v>
      </c>
      <c r="H13" s="816">
        <v>0.17</v>
      </c>
      <c r="I13" s="186"/>
      <c r="J13" s="186"/>
      <c r="K13" s="817"/>
      <c r="L13" s="817"/>
      <c r="M13" s="817"/>
      <c r="N13" s="817"/>
      <c r="O13" s="817"/>
      <c r="P13" s="817"/>
      <c r="Q13" s="186"/>
      <c r="R13" s="186"/>
      <c r="S13" s="815"/>
      <c r="T13" s="815">
        <v>0</v>
      </c>
      <c r="U13" s="815">
        <v>0</v>
      </c>
      <c r="V13" s="815">
        <v>0</v>
      </c>
      <c r="W13" s="816">
        <v>0</v>
      </c>
      <c r="X13" s="816">
        <v>0</v>
      </c>
      <c r="Y13" s="186"/>
      <c r="Z13" s="276"/>
    </row>
    <row r="14" spans="1:26" ht="15">
      <c r="A14" s="814"/>
      <c r="B14" s="186" t="s">
        <v>514</v>
      </c>
      <c r="C14" s="815">
        <v>0</v>
      </c>
      <c r="D14" s="815">
        <v>0</v>
      </c>
      <c r="E14" s="815">
        <v>0</v>
      </c>
      <c r="F14" s="815">
        <v>0</v>
      </c>
      <c r="G14" s="816">
        <v>0</v>
      </c>
      <c r="H14" s="816">
        <v>0</v>
      </c>
      <c r="I14" s="186"/>
      <c r="J14" s="186"/>
      <c r="K14" s="186">
        <v>125</v>
      </c>
      <c r="L14" s="186">
        <v>125</v>
      </c>
      <c r="M14" s="186">
        <v>125</v>
      </c>
      <c r="N14" s="186">
        <v>125</v>
      </c>
      <c r="O14" s="187">
        <v>0.19</v>
      </c>
      <c r="P14" s="187">
        <v>0.15</v>
      </c>
      <c r="Q14" s="186"/>
      <c r="R14" s="186"/>
      <c r="S14" s="815"/>
      <c r="T14" s="815">
        <v>0</v>
      </c>
      <c r="U14" s="815">
        <v>0</v>
      </c>
      <c r="V14" s="815">
        <v>0</v>
      </c>
      <c r="W14" s="816">
        <v>0</v>
      </c>
      <c r="X14" s="816">
        <v>0</v>
      </c>
      <c r="Y14" s="186"/>
      <c r="Z14" s="276"/>
    </row>
    <row r="15" spans="1:26" ht="15">
      <c r="A15" s="814" t="s">
        <v>18</v>
      </c>
      <c r="B15" s="266" t="s">
        <v>515</v>
      </c>
      <c r="C15" s="815">
        <v>100</v>
      </c>
      <c r="D15" s="815">
        <v>100</v>
      </c>
      <c r="E15" s="815">
        <v>100</v>
      </c>
      <c r="F15" s="815">
        <v>100</v>
      </c>
      <c r="G15" s="816">
        <v>0.06</v>
      </c>
      <c r="H15" s="816">
        <v>0.15</v>
      </c>
      <c r="I15" s="266"/>
      <c r="J15" s="266"/>
      <c r="K15" s="815">
        <v>105</v>
      </c>
      <c r="L15" s="186">
        <v>105</v>
      </c>
      <c r="M15" s="815">
        <v>105</v>
      </c>
      <c r="N15" s="186">
        <v>105</v>
      </c>
      <c r="O15" s="816">
        <v>0.03</v>
      </c>
      <c r="P15" s="187">
        <v>0.14</v>
      </c>
      <c r="Q15" s="266"/>
      <c r="R15" s="266"/>
      <c r="S15" s="815">
        <v>50</v>
      </c>
      <c r="T15" s="815">
        <v>50</v>
      </c>
      <c r="U15" s="815">
        <v>50</v>
      </c>
      <c r="V15" s="815">
        <v>50</v>
      </c>
      <c r="W15" s="816">
        <v>7.67</v>
      </c>
      <c r="X15" s="816">
        <v>0.01</v>
      </c>
      <c r="Y15" s="266"/>
      <c r="Z15" s="277"/>
    </row>
    <row r="16" spans="1:26" ht="15">
      <c r="A16" s="814"/>
      <c r="B16" s="266" t="s">
        <v>516</v>
      </c>
      <c r="C16" s="815"/>
      <c r="D16" s="815">
        <v>0</v>
      </c>
      <c r="E16" s="815">
        <v>0</v>
      </c>
      <c r="F16" s="815">
        <v>0</v>
      </c>
      <c r="G16" s="816">
        <v>0</v>
      </c>
      <c r="H16" s="816">
        <v>0</v>
      </c>
      <c r="I16" s="266"/>
      <c r="J16" s="266"/>
      <c r="K16" s="815"/>
      <c r="L16" s="186">
        <v>75</v>
      </c>
      <c r="M16" s="815"/>
      <c r="N16" s="186">
        <v>75</v>
      </c>
      <c r="O16" s="816"/>
      <c r="P16" s="187">
        <v>0.23</v>
      </c>
      <c r="Q16" s="266"/>
      <c r="R16" s="266"/>
      <c r="S16" s="815"/>
      <c r="T16" s="815">
        <v>0</v>
      </c>
      <c r="U16" s="815">
        <v>0</v>
      </c>
      <c r="V16" s="815">
        <v>0</v>
      </c>
      <c r="W16" s="816">
        <v>0</v>
      </c>
      <c r="X16" s="816">
        <v>0</v>
      </c>
      <c r="Y16" s="266"/>
      <c r="Z16" s="277"/>
    </row>
    <row r="17" spans="1:26" ht="15">
      <c r="A17" s="814"/>
      <c r="B17" s="266" t="s">
        <v>517</v>
      </c>
      <c r="C17" s="815"/>
      <c r="D17" s="815">
        <v>0</v>
      </c>
      <c r="E17" s="815">
        <v>0</v>
      </c>
      <c r="F17" s="815">
        <v>0</v>
      </c>
      <c r="G17" s="816">
        <v>0</v>
      </c>
      <c r="H17" s="816">
        <v>0</v>
      </c>
      <c r="I17" s="266"/>
      <c r="J17" s="266"/>
      <c r="K17" s="815"/>
      <c r="L17" s="186">
        <v>105</v>
      </c>
      <c r="M17" s="815"/>
      <c r="N17" s="186">
        <v>105</v>
      </c>
      <c r="O17" s="816"/>
      <c r="P17" s="187">
        <v>0.14</v>
      </c>
      <c r="Q17" s="266"/>
      <c r="R17" s="266"/>
      <c r="S17" s="815"/>
      <c r="T17" s="815">
        <v>0</v>
      </c>
      <c r="U17" s="815">
        <v>0</v>
      </c>
      <c r="V17" s="815">
        <v>0</v>
      </c>
      <c r="W17" s="816">
        <v>0</v>
      </c>
      <c r="X17" s="816">
        <v>0</v>
      </c>
      <c r="Y17" s="266"/>
      <c r="Z17" s="277"/>
    </row>
    <row r="18" spans="1:26" ht="15">
      <c r="A18" s="275" t="s">
        <v>19</v>
      </c>
      <c r="B18" s="186" t="s">
        <v>518</v>
      </c>
      <c r="C18" s="186">
        <v>100</v>
      </c>
      <c r="D18" s="186">
        <v>100</v>
      </c>
      <c r="E18" s="186">
        <v>100</v>
      </c>
      <c r="F18" s="186">
        <v>100</v>
      </c>
      <c r="G18" s="187">
        <v>0.05</v>
      </c>
      <c r="H18" s="187">
        <v>0.11</v>
      </c>
      <c r="I18" s="186"/>
      <c r="J18" s="186"/>
      <c r="K18" s="186">
        <v>105</v>
      </c>
      <c r="L18" s="186">
        <v>105</v>
      </c>
      <c r="M18" s="186">
        <v>105</v>
      </c>
      <c r="N18" s="186">
        <v>105</v>
      </c>
      <c r="O18" s="187">
        <v>0.15</v>
      </c>
      <c r="P18" s="187">
        <v>0.25</v>
      </c>
      <c r="Q18" s="186"/>
      <c r="R18" s="186"/>
      <c r="S18" s="186">
        <v>50</v>
      </c>
      <c r="T18" s="186">
        <v>50</v>
      </c>
      <c r="U18" s="186">
        <v>50</v>
      </c>
      <c r="V18" s="186"/>
      <c r="W18" s="187">
        <v>6.15</v>
      </c>
      <c r="X18" s="188">
        <v>0</v>
      </c>
      <c r="Y18" s="186"/>
      <c r="Z18" s="276"/>
    </row>
    <row r="19" spans="1:26" ht="15">
      <c r="A19" s="275" t="s">
        <v>20</v>
      </c>
      <c r="B19" s="186" t="s">
        <v>519</v>
      </c>
      <c r="C19" s="186">
        <v>100</v>
      </c>
      <c r="D19" s="186">
        <v>100</v>
      </c>
      <c r="E19" s="186">
        <v>100</v>
      </c>
      <c r="F19" s="186">
        <v>100</v>
      </c>
      <c r="G19" s="187">
        <v>0.06</v>
      </c>
      <c r="H19" s="187">
        <v>0.17</v>
      </c>
      <c r="I19" s="186"/>
      <c r="J19" s="186"/>
      <c r="K19" s="186">
        <v>105</v>
      </c>
      <c r="L19" s="186">
        <v>105</v>
      </c>
      <c r="M19" s="186">
        <v>105</v>
      </c>
      <c r="N19" s="186">
        <v>105</v>
      </c>
      <c r="O19" s="187">
        <v>0.01</v>
      </c>
      <c r="P19" s="187">
        <v>0.13</v>
      </c>
      <c r="Q19" s="186"/>
      <c r="R19" s="186"/>
      <c r="S19" s="186">
        <v>50</v>
      </c>
      <c r="T19" s="186">
        <v>50</v>
      </c>
      <c r="U19" s="186">
        <v>50</v>
      </c>
      <c r="V19" s="186">
        <v>50</v>
      </c>
      <c r="W19" s="187">
        <v>5.61</v>
      </c>
      <c r="X19" s="188">
        <v>0.09</v>
      </c>
      <c r="Y19" s="186"/>
      <c r="Z19" s="276"/>
    </row>
    <row r="20" spans="1:26" ht="15">
      <c r="A20" s="275" t="s">
        <v>21</v>
      </c>
      <c r="B20" s="186" t="s">
        <v>520</v>
      </c>
      <c r="C20" s="186">
        <v>100</v>
      </c>
      <c r="D20" s="186">
        <v>100</v>
      </c>
      <c r="E20" s="186">
        <v>100</v>
      </c>
      <c r="F20" s="186">
        <v>100</v>
      </c>
      <c r="G20" s="187">
        <v>0.03</v>
      </c>
      <c r="H20" s="187">
        <v>1.11</v>
      </c>
      <c r="I20" s="186"/>
      <c r="J20" s="186"/>
      <c r="K20" s="186">
        <v>105</v>
      </c>
      <c r="L20" s="186">
        <v>105</v>
      </c>
      <c r="M20" s="186">
        <v>105</v>
      </c>
      <c r="N20" s="186">
        <v>105</v>
      </c>
      <c r="O20" s="187">
        <v>0.05</v>
      </c>
      <c r="P20" s="187">
        <v>1.25</v>
      </c>
      <c r="Q20" s="186"/>
      <c r="R20" s="186"/>
      <c r="S20" s="186">
        <v>50</v>
      </c>
      <c r="T20" s="186">
        <v>50</v>
      </c>
      <c r="U20" s="186">
        <v>50</v>
      </c>
      <c r="V20" s="186">
        <v>50</v>
      </c>
      <c r="W20" s="187">
        <v>4.05</v>
      </c>
      <c r="X20" s="188">
        <v>0.02</v>
      </c>
      <c r="Y20" s="186"/>
      <c r="Z20" s="276"/>
    </row>
    <row r="21" spans="1:26" ht="15">
      <c r="A21" s="799" t="s">
        <v>22</v>
      </c>
      <c r="B21" s="260" t="s">
        <v>495</v>
      </c>
      <c r="C21" s="820">
        <v>100</v>
      </c>
      <c r="D21" s="820">
        <v>100</v>
      </c>
      <c r="E21" s="820">
        <v>100</v>
      </c>
      <c r="F21" s="820">
        <v>100</v>
      </c>
      <c r="G21" s="821">
        <v>0.04</v>
      </c>
      <c r="H21" s="821">
        <v>0.69</v>
      </c>
      <c r="I21" s="260"/>
      <c r="J21" s="260"/>
      <c r="K21" s="820">
        <v>105</v>
      </c>
      <c r="L21" s="820">
        <v>105</v>
      </c>
      <c r="M21" s="820">
        <v>105</v>
      </c>
      <c r="N21" s="820">
        <v>105</v>
      </c>
      <c r="O21" s="818">
        <v>0.05</v>
      </c>
      <c r="P21" s="818">
        <v>0.38</v>
      </c>
      <c r="Q21" s="260"/>
      <c r="R21" s="260"/>
      <c r="S21" s="260">
        <v>50</v>
      </c>
      <c r="T21" s="260">
        <v>50</v>
      </c>
      <c r="U21" s="260">
        <v>50</v>
      </c>
      <c r="V21" s="260">
        <v>50</v>
      </c>
      <c r="W21" s="267">
        <v>3.37</v>
      </c>
      <c r="X21" s="267">
        <v>0.03</v>
      </c>
      <c r="Y21" s="260"/>
      <c r="Z21" s="269"/>
    </row>
    <row r="22" spans="1:26" ht="15">
      <c r="A22" s="799"/>
      <c r="B22" s="260" t="s">
        <v>496</v>
      </c>
      <c r="C22" s="820"/>
      <c r="D22" s="820"/>
      <c r="E22" s="820"/>
      <c r="F22" s="820"/>
      <c r="G22" s="821"/>
      <c r="H22" s="821"/>
      <c r="I22" s="260"/>
      <c r="J22" s="260"/>
      <c r="K22" s="820"/>
      <c r="L22" s="820"/>
      <c r="M22" s="820"/>
      <c r="N22" s="820"/>
      <c r="O22" s="818"/>
      <c r="P22" s="818"/>
      <c r="Q22" s="260"/>
      <c r="R22" s="260"/>
      <c r="S22" s="819"/>
      <c r="T22" s="819"/>
      <c r="U22" s="819"/>
      <c r="V22" s="819"/>
      <c r="W22" s="819"/>
      <c r="X22" s="819"/>
      <c r="Y22" s="260"/>
      <c r="Z22" s="269"/>
    </row>
    <row r="23" spans="1:26" ht="15">
      <c r="A23" s="799"/>
      <c r="B23" s="192" t="s">
        <v>497</v>
      </c>
      <c r="C23" s="820"/>
      <c r="D23" s="820"/>
      <c r="E23" s="820"/>
      <c r="F23" s="820"/>
      <c r="G23" s="821"/>
      <c r="H23" s="821"/>
      <c r="I23" s="260"/>
      <c r="J23" s="260"/>
      <c r="K23" s="820"/>
      <c r="L23" s="820"/>
      <c r="M23" s="820"/>
      <c r="N23" s="820"/>
      <c r="O23" s="818"/>
      <c r="P23" s="818"/>
      <c r="Q23" s="260"/>
      <c r="R23" s="260"/>
      <c r="S23" s="820">
        <v>50</v>
      </c>
      <c r="T23" s="820">
        <v>50</v>
      </c>
      <c r="U23" s="820">
        <v>50</v>
      </c>
      <c r="V23" s="820">
        <v>50</v>
      </c>
      <c r="W23" s="821">
        <v>3.37</v>
      </c>
      <c r="X23" s="821">
        <v>0.03</v>
      </c>
      <c r="Y23" s="260"/>
      <c r="Z23" s="269"/>
    </row>
    <row r="24" spans="1:26" ht="15">
      <c r="A24" s="799"/>
      <c r="B24" s="192" t="s">
        <v>498</v>
      </c>
      <c r="C24" s="820"/>
      <c r="D24" s="820"/>
      <c r="E24" s="820"/>
      <c r="F24" s="820"/>
      <c r="G24" s="821"/>
      <c r="H24" s="821"/>
      <c r="I24" s="260"/>
      <c r="J24" s="260"/>
      <c r="K24" s="825"/>
      <c r="L24" s="825"/>
      <c r="M24" s="825"/>
      <c r="N24" s="825"/>
      <c r="O24" s="825"/>
      <c r="P24" s="825"/>
      <c r="Q24" s="260"/>
      <c r="R24" s="260"/>
      <c r="S24" s="820"/>
      <c r="T24" s="820"/>
      <c r="U24" s="820"/>
      <c r="V24" s="820"/>
      <c r="W24" s="821"/>
      <c r="X24" s="821"/>
      <c r="Y24" s="260"/>
      <c r="Z24" s="269"/>
    </row>
    <row r="25" spans="1:26" ht="15">
      <c r="A25" s="799"/>
      <c r="B25" s="192" t="s">
        <v>499</v>
      </c>
      <c r="C25" s="820"/>
      <c r="D25" s="820"/>
      <c r="E25" s="820"/>
      <c r="F25" s="820"/>
      <c r="G25" s="821"/>
      <c r="H25" s="821"/>
      <c r="I25" s="260"/>
      <c r="J25" s="260"/>
      <c r="K25" s="260">
        <v>105</v>
      </c>
      <c r="L25" s="260">
        <v>105</v>
      </c>
      <c r="M25" s="260">
        <v>105</v>
      </c>
      <c r="N25" s="260">
        <v>105</v>
      </c>
      <c r="O25" s="268">
        <v>0.05</v>
      </c>
      <c r="P25" s="268">
        <v>0.38</v>
      </c>
      <c r="Q25" s="260"/>
      <c r="R25" s="260"/>
      <c r="S25" s="820"/>
      <c r="T25" s="820"/>
      <c r="U25" s="820"/>
      <c r="V25" s="820"/>
      <c r="W25" s="821"/>
      <c r="X25" s="821"/>
      <c r="Y25" s="260"/>
      <c r="Z25" s="269"/>
    </row>
    <row r="26" spans="1:26" ht="15">
      <c r="A26" s="799" t="s">
        <v>23</v>
      </c>
      <c r="B26" s="192" t="s">
        <v>500</v>
      </c>
      <c r="C26" s="260">
        <v>100</v>
      </c>
      <c r="D26" s="260">
        <v>100</v>
      </c>
      <c r="E26" s="260">
        <v>100</v>
      </c>
      <c r="F26" s="260">
        <v>100</v>
      </c>
      <c r="G26" s="821">
        <v>0.03</v>
      </c>
      <c r="H26" s="821">
        <v>0.67</v>
      </c>
      <c r="I26" s="260"/>
      <c r="J26" s="260"/>
      <c r="K26" s="820">
        <v>105</v>
      </c>
      <c r="L26" s="260">
        <v>125</v>
      </c>
      <c r="M26" s="820">
        <v>105</v>
      </c>
      <c r="N26" s="260">
        <v>125</v>
      </c>
      <c r="O26" s="818">
        <v>0.08</v>
      </c>
      <c r="P26" s="268">
        <v>0.52</v>
      </c>
      <c r="Q26" s="260"/>
      <c r="R26" s="260"/>
      <c r="S26" s="820">
        <v>50</v>
      </c>
      <c r="T26" s="820">
        <v>50</v>
      </c>
      <c r="U26" s="820">
        <v>50</v>
      </c>
      <c r="V26" s="820">
        <v>50</v>
      </c>
      <c r="W26" s="821">
        <v>2.61</v>
      </c>
      <c r="X26" s="821">
        <v>0.03</v>
      </c>
      <c r="Y26" s="260"/>
      <c r="Z26" s="269"/>
    </row>
    <row r="27" spans="1:26" ht="15">
      <c r="A27" s="799"/>
      <c r="B27" s="192" t="s">
        <v>501</v>
      </c>
      <c r="C27" s="260">
        <v>25</v>
      </c>
      <c r="D27" s="260">
        <v>25</v>
      </c>
      <c r="E27" s="260">
        <v>25</v>
      </c>
      <c r="F27" s="260">
        <v>25</v>
      </c>
      <c r="G27" s="821"/>
      <c r="H27" s="821"/>
      <c r="I27" s="260"/>
      <c r="J27" s="260"/>
      <c r="K27" s="820"/>
      <c r="L27" s="260">
        <v>75</v>
      </c>
      <c r="M27" s="820"/>
      <c r="N27" s="260">
        <v>75</v>
      </c>
      <c r="O27" s="818"/>
      <c r="P27" s="268">
        <v>3.33</v>
      </c>
      <c r="Q27" s="260"/>
      <c r="R27" s="260"/>
      <c r="S27" s="820"/>
      <c r="T27" s="820"/>
      <c r="U27" s="820"/>
      <c r="V27" s="820"/>
      <c r="W27" s="821"/>
      <c r="X27" s="821"/>
      <c r="Y27" s="260"/>
      <c r="Z27" s="269"/>
    </row>
    <row r="28" spans="1:26" ht="15">
      <c r="A28" s="799"/>
      <c r="B28" s="192" t="s">
        <v>502</v>
      </c>
      <c r="C28" s="260">
        <v>100</v>
      </c>
      <c r="D28" s="260">
        <v>100</v>
      </c>
      <c r="E28" s="260">
        <v>100</v>
      </c>
      <c r="F28" s="260">
        <v>100</v>
      </c>
      <c r="G28" s="821"/>
      <c r="H28" s="821"/>
      <c r="I28" s="260"/>
      <c r="J28" s="260"/>
      <c r="K28" s="820"/>
      <c r="L28" s="260">
        <v>125</v>
      </c>
      <c r="M28" s="820"/>
      <c r="N28" s="260">
        <v>125</v>
      </c>
      <c r="O28" s="818"/>
      <c r="P28" s="268">
        <v>0.75</v>
      </c>
      <c r="Q28" s="260"/>
      <c r="R28" s="260"/>
      <c r="S28" s="820"/>
      <c r="T28" s="820"/>
      <c r="U28" s="820"/>
      <c r="V28" s="820"/>
      <c r="W28" s="821"/>
      <c r="X28" s="821"/>
      <c r="Y28" s="260"/>
      <c r="Z28" s="269"/>
    </row>
    <row r="29" spans="1:26" ht="15">
      <c r="A29" s="278" t="s">
        <v>24</v>
      </c>
      <c r="B29" s="192" t="s">
        <v>503</v>
      </c>
      <c r="C29" s="260">
        <v>100</v>
      </c>
      <c r="D29" s="260">
        <v>100</v>
      </c>
      <c r="E29" s="260">
        <v>100</v>
      </c>
      <c r="F29" s="260">
        <v>100</v>
      </c>
      <c r="G29" s="268">
        <v>0.12</v>
      </c>
      <c r="H29" s="268">
        <v>0.33</v>
      </c>
      <c r="I29" s="260"/>
      <c r="J29" s="260"/>
      <c r="K29" s="260">
        <v>105</v>
      </c>
      <c r="L29" s="260">
        <v>125</v>
      </c>
      <c r="M29" s="260">
        <v>105</v>
      </c>
      <c r="N29" s="260">
        <v>125</v>
      </c>
      <c r="O29" s="267">
        <v>0.2</v>
      </c>
      <c r="P29" s="267">
        <v>0.08</v>
      </c>
      <c r="Q29" s="260"/>
      <c r="R29" s="260"/>
      <c r="S29" s="260">
        <v>50</v>
      </c>
      <c r="T29" s="260">
        <v>50</v>
      </c>
      <c r="U29" s="260">
        <v>50</v>
      </c>
      <c r="V29" s="260">
        <v>50</v>
      </c>
      <c r="W29" s="267">
        <v>0.08</v>
      </c>
      <c r="X29" s="267">
        <v>2.82</v>
      </c>
      <c r="Y29" s="260"/>
      <c r="Z29" s="269"/>
    </row>
    <row r="30" spans="1:26" ht="15.75" thickBot="1">
      <c r="A30" s="279" t="s">
        <v>25</v>
      </c>
      <c r="B30" s="280" t="s">
        <v>504</v>
      </c>
      <c r="C30" s="281">
        <v>100</v>
      </c>
      <c r="D30" s="281">
        <v>100</v>
      </c>
      <c r="E30" s="281">
        <v>100</v>
      </c>
      <c r="F30" s="281">
        <v>100</v>
      </c>
      <c r="G30" s="282">
        <v>0.75</v>
      </c>
      <c r="H30" s="282">
        <v>0.13</v>
      </c>
      <c r="I30" s="281"/>
      <c r="J30" s="281"/>
      <c r="K30" s="281">
        <v>125</v>
      </c>
      <c r="L30" s="281">
        <v>125</v>
      </c>
      <c r="M30" s="281">
        <v>125</v>
      </c>
      <c r="N30" s="281">
        <v>125</v>
      </c>
      <c r="O30" s="283">
        <v>0.59</v>
      </c>
      <c r="P30" s="283">
        <v>0.06</v>
      </c>
      <c r="Q30" s="281"/>
      <c r="R30" s="281"/>
      <c r="S30" s="281">
        <v>50</v>
      </c>
      <c r="T30" s="281">
        <v>50</v>
      </c>
      <c r="U30" s="281">
        <v>50</v>
      </c>
      <c r="V30" s="281">
        <v>50</v>
      </c>
      <c r="W30" s="283">
        <v>2.58</v>
      </c>
      <c r="X30" s="283">
        <v>0.73</v>
      </c>
      <c r="Y30" s="281"/>
      <c r="Z30" s="284"/>
    </row>
  </sheetData>
  <sheetProtection/>
  <mergeCells count="95">
    <mergeCell ref="N21:N23"/>
    <mergeCell ref="O21:O23"/>
    <mergeCell ref="X26:X28"/>
    <mergeCell ref="A1:Z1"/>
    <mergeCell ref="S26:S28"/>
    <mergeCell ref="T26:T28"/>
    <mergeCell ref="U26:U28"/>
    <mergeCell ref="V26:V28"/>
    <mergeCell ref="W26:W28"/>
    <mergeCell ref="K24:P24"/>
    <mergeCell ref="A26:A28"/>
    <mergeCell ref="G26:G28"/>
    <mergeCell ref="H26:H28"/>
    <mergeCell ref="K26:K28"/>
    <mergeCell ref="M26:M28"/>
    <mergeCell ref="O26:O28"/>
    <mergeCell ref="G21:G25"/>
    <mergeCell ref="H21:H25"/>
    <mergeCell ref="K21:K23"/>
    <mergeCell ref="L21:L23"/>
    <mergeCell ref="M21:M23"/>
    <mergeCell ref="A21:A25"/>
    <mergeCell ref="C21:C25"/>
    <mergeCell ref="D21:D25"/>
    <mergeCell ref="E21:E25"/>
    <mergeCell ref="F21:F25"/>
    <mergeCell ref="P21:P23"/>
    <mergeCell ref="S22:X22"/>
    <mergeCell ref="S23:S25"/>
    <mergeCell ref="S15:S17"/>
    <mergeCell ref="T15:T17"/>
    <mergeCell ref="U15:U17"/>
    <mergeCell ref="V15:V17"/>
    <mergeCell ref="W15:W17"/>
    <mergeCell ref="V23:V25"/>
    <mergeCell ref="W23:W25"/>
    <mergeCell ref="X23:X25"/>
    <mergeCell ref="X15:X17"/>
    <mergeCell ref="T23:T25"/>
    <mergeCell ref="U23:U25"/>
    <mergeCell ref="G15:G17"/>
    <mergeCell ref="H15:H17"/>
    <mergeCell ref="K15:K17"/>
    <mergeCell ref="M15:M17"/>
    <mergeCell ref="O15:O17"/>
    <mergeCell ref="A15:A17"/>
    <mergeCell ref="C15:C17"/>
    <mergeCell ref="D15:D17"/>
    <mergeCell ref="E15:E17"/>
    <mergeCell ref="F15:F17"/>
    <mergeCell ref="C12:H12"/>
    <mergeCell ref="C13:C14"/>
    <mergeCell ref="D13:D14"/>
    <mergeCell ref="E13:E14"/>
    <mergeCell ref="F13:F14"/>
    <mergeCell ref="G13:G14"/>
    <mergeCell ref="H13:H14"/>
    <mergeCell ref="W10:W14"/>
    <mergeCell ref="X10:X14"/>
    <mergeCell ref="L11:L12"/>
    <mergeCell ref="N11:N12"/>
    <mergeCell ref="P11:P12"/>
    <mergeCell ref="K13:P13"/>
    <mergeCell ref="Y3:Z3"/>
    <mergeCell ref="K6:P6"/>
    <mergeCell ref="A10:A14"/>
    <mergeCell ref="C10:C11"/>
    <mergeCell ref="D10:D11"/>
    <mergeCell ref="E10:E11"/>
    <mergeCell ref="F10:F11"/>
    <mergeCell ref="G10:G11"/>
    <mergeCell ref="H10:H11"/>
    <mergeCell ref="K10:K12"/>
    <mergeCell ref="M10:M12"/>
    <mergeCell ref="O10:O12"/>
    <mergeCell ref="S10:S14"/>
    <mergeCell ref="T10:T14"/>
    <mergeCell ref="U10:U14"/>
    <mergeCell ref="V10:V14"/>
    <mergeCell ref="A2:A5"/>
    <mergeCell ref="B2:B5"/>
    <mergeCell ref="C2:J2"/>
    <mergeCell ref="K2:R2"/>
    <mergeCell ref="S2:Z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PageLayoutView="0" workbookViewId="0" topLeftCell="A1">
      <selection activeCell="M37" sqref="M37"/>
    </sheetView>
  </sheetViews>
  <sheetFormatPr defaultColWidth="9.140625" defaultRowHeight="15"/>
  <cols>
    <col min="1" max="1" width="8.7109375" style="0" customWidth="1"/>
    <col min="2" max="2" width="4.7109375" style="0" customWidth="1"/>
    <col min="3" max="3" width="11.421875" style="522" customWidth="1"/>
    <col min="4" max="8" width="10.7109375" style="522" customWidth="1"/>
    <col min="9" max="9" width="10.8515625" style="522" customWidth="1"/>
    <col min="10" max="10" width="12.28125" style="522" customWidth="1"/>
    <col min="11" max="11" width="15.57421875" style="522" customWidth="1"/>
    <col min="12" max="12" width="14.7109375" style="522" customWidth="1"/>
    <col min="13" max="13" width="14.140625" style="522" customWidth="1"/>
    <col min="14" max="14" width="12.00390625" style="522" customWidth="1"/>
    <col min="15" max="15" width="15.421875" style="522" customWidth="1"/>
    <col min="16" max="16" width="10.7109375" style="522" customWidth="1"/>
    <col min="17" max="17" width="11.57421875" style="522" customWidth="1"/>
    <col min="18" max="18" width="10.7109375" style="522" customWidth="1"/>
    <col min="19" max="20" width="11.7109375" style="0" customWidth="1"/>
    <col min="21" max="21" width="10.7109375" style="522" customWidth="1"/>
    <col min="22" max="23" width="11.7109375" style="0" customWidth="1"/>
  </cols>
  <sheetData>
    <row r="1" spans="3:4" ht="12" thickBot="1">
      <c r="C1" s="522" t="s">
        <v>819</v>
      </c>
      <c r="D1" s="522" t="s">
        <v>818</v>
      </c>
    </row>
    <row r="2" spans="1:23" ht="15.75" customHeight="1" thickBot="1">
      <c r="A2" s="827" t="s">
        <v>822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523"/>
      <c r="T2" s="524"/>
      <c r="U2" s="523"/>
      <c r="V2" s="523"/>
      <c r="W2" s="524"/>
    </row>
    <row r="3" spans="1:23" s="502" customFormat="1" ht="18" customHeight="1">
      <c r="A3" s="829" t="s">
        <v>332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500"/>
      <c r="T3" s="501"/>
      <c r="U3" s="506"/>
      <c r="V3" s="500"/>
      <c r="W3" s="501"/>
    </row>
    <row r="4" spans="1:23" ht="30">
      <c r="A4" s="831" t="s">
        <v>333</v>
      </c>
      <c r="B4" s="525" t="s">
        <v>334</v>
      </c>
      <c r="C4" s="526" t="s">
        <v>335</v>
      </c>
      <c r="D4" s="527" t="s">
        <v>336</v>
      </c>
      <c r="E4" s="521" t="s">
        <v>337</v>
      </c>
      <c r="F4" s="528" t="s">
        <v>336</v>
      </c>
      <c r="G4" s="529" t="s">
        <v>430</v>
      </c>
      <c r="H4" s="530" t="s">
        <v>336</v>
      </c>
      <c r="I4" s="531" t="s">
        <v>338</v>
      </c>
      <c r="J4" s="527" t="s">
        <v>336</v>
      </c>
      <c r="K4" s="521" t="s">
        <v>339</v>
      </c>
      <c r="L4" s="528" t="s">
        <v>336</v>
      </c>
      <c r="M4" s="531" t="s">
        <v>340</v>
      </c>
      <c r="N4" s="527" t="s">
        <v>336</v>
      </c>
      <c r="O4" s="521" t="s">
        <v>341</v>
      </c>
      <c r="P4" s="532" t="s">
        <v>342</v>
      </c>
      <c r="Q4" s="533" t="s">
        <v>336</v>
      </c>
      <c r="R4" s="521" t="s">
        <v>343</v>
      </c>
      <c r="S4" s="534" t="s">
        <v>336</v>
      </c>
      <c r="T4" s="535" t="s">
        <v>344</v>
      </c>
      <c r="U4" s="521" t="s">
        <v>823</v>
      </c>
      <c r="V4" s="534" t="s">
        <v>336</v>
      </c>
      <c r="W4" s="535" t="s">
        <v>824</v>
      </c>
    </row>
    <row r="5" spans="1:23" ht="15">
      <c r="A5" s="832"/>
      <c r="B5" s="536" t="s">
        <v>345</v>
      </c>
      <c r="C5" s="537" t="s">
        <v>336</v>
      </c>
      <c r="D5" s="538" t="s">
        <v>335</v>
      </c>
      <c r="E5" s="513" t="s">
        <v>336</v>
      </c>
      <c r="F5" s="539" t="s">
        <v>337</v>
      </c>
      <c r="G5" s="540" t="s">
        <v>336</v>
      </c>
      <c r="H5" s="541" t="s">
        <v>290</v>
      </c>
      <c r="I5" s="537" t="s">
        <v>336</v>
      </c>
      <c r="J5" s="538" t="s">
        <v>338</v>
      </c>
      <c r="K5" s="513" t="s">
        <v>336</v>
      </c>
      <c r="L5" s="539" t="s">
        <v>346</v>
      </c>
      <c r="M5" s="537" t="s">
        <v>336</v>
      </c>
      <c r="N5" s="538" t="s">
        <v>347</v>
      </c>
      <c r="O5" s="513" t="s">
        <v>336</v>
      </c>
      <c r="P5" s="542" t="s">
        <v>336</v>
      </c>
      <c r="Q5" s="543" t="s">
        <v>342</v>
      </c>
      <c r="R5" s="513" t="s">
        <v>336</v>
      </c>
      <c r="S5" s="539" t="s">
        <v>343</v>
      </c>
      <c r="T5" s="544" t="s">
        <v>336</v>
      </c>
      <c r="U5" s="513" t="s">
        <v>336</v>
      </c>
      <c r="V5" s="539" t="s">
        <v>823</v>
      </c>
      <c r="W5" s="544" t="s">
        <v>336</v>
      </c>
    </row>
    <row r="6" spans="1:23" ht="15.75" thickBot="1">
      <c r="A6" s="833"/>
      <c r="B6" s="545"/>
      <c r="C6" s="546" t="s">
        <v>167</v>
      </c>
      <c r="D6" s="515" t="s">
        <v>167</v>
      </c>
      <c r="E6" s="514" t="s">
        <v>167</v>
      </c>
      <c r="F6" s="547" t="s">
        <v>167</v>
      </c>
      <c r="G6" s="546" t="s">
        <v>167</v>
      </c>
      <c r="H6" s="547" t="s">
        <v>167</v>
      </c>
      <c r="I6" s="546" t="s">
        <v>167</v>
      </c>
      <c r="J6" s="515" t="s">
        <v>167</v>
      </c>
      <c r="K6" s="514" t="s">
        <v>167</v>
      </c>
      <c r="L6" s="547" t="s">
        <v>167</v>
      </c>
      <c r="M6" s="546" t="s">
        <v>167</v>
      </c>
      <c r="N6" s="515" t="s">
        <v>167</v>
      </c>
      <c r="O6" s="548" t="s">
        <v>167</v>
      </c>
      <c r="P6" s="549" t="s">
        <v>167</v>
      </c>
      <c r="Q6" s="550" t="s">
        <v>167</v>
      </c>
      <c r="R6" s="514" t="s">
        <v>167</v>
      </c>
      <c r="S6" s="547" t="s">
        <v>167</v>
      </c>
      <c r="T6" s="551" t="s">
        <v>167</v>
      </c>
      <c r="U6" s="514" t="s">
        <v>167</v>
      </c>
      <c r="V6" s="547" t="s">
        <v>167</v>
      </c>
      <c r="W6" s="551" t="s">
        <v>167</v>
      </c>
    </row>
    <row r="7" spans="1:24" ht="15.75" thickTop="1">
      <c r="A7" s="504" t="s">
        <v>14</v>
      </c>
      <c r="B7" s="552"/>
      <c r="C7" s="553">
        <v>15.054</v>
      </c>
      <c r="D7" s="554">
        <v>25.665</v>
      </c>
      <c r="E7" s="555">
        <v>0</v>
      </c>
      <c r="F7" s="556">
        <v>0</v>
      </c>
      <c r="G7" s="553">
        <v>0</v>
      </c>
      <c r="H7" s="556">
        <v>0</v>
      </c>
      <c r="I7" s="553">
        <v>0</v>
      </c>
      <c r="J7" s="554">
        <v>0</v>
      </c>
      <c r="K7" s="555">
        <v>191.965</v>
      </c>
      <c r="L7" s="556">
        <v>145.081</v>
      </c>
      <c r="M7" s="553">
        <v>130.07</v>
      </c>
      <c r="N7" s="554">
        <v>502.928</v>
      </c>
      <c r="O7" s="557">
        <v>0</v>
      </c>
      <c r="P7" s="553">
        <v>70.298</v>
      </c>
      <c r="Q7" s="554">
        <v>77.433</v>
      </c>
      <c r="R7" s="555">
        <v>987.868</v>
      </c>
      <c r="S7" s="556">
        <v>1822.313</v>
      </c>
      <c r="T7" s="558">
        <v>4.323</v>
      </c>
      <c r="U7" s="555"/>
      <c r="V7" s="556"/>
      <c r="W7" s="558"/>
      <c r="X7" s="342"/>
    </row>
    <row r="8" spans="1:23" ht="15">
      <c r="A8" s="505" t="s">
        <v>15</v>
      </c>
      <c r="B8" s="503"/>
      <c r="C8" s="553">
        <v>71.63</v>
      </c>
      <c r="D8" s="554">
        <v>5.573</v>
      </c>
      <c r="E8" s="555">
        <v>0</v>
      </c>
      <c r="F8" s="556">
        <v>0</v>
      </c>
      <c r="G8" s="553">
        <v>0</v>
      </c>
      <c r="H8" s="556">
        <v>0</v>
      </c>
      <c r="I8" s="553">
        <v>0</v>
      </c>
      <c r="J8" s="554">
        <v>0</v>
      </c>
      <c r="K8" s="555">
        <v>16.407</v>
      </c>
      <c r="L8" s="556">
        <v>333.758</v>
      </c>
      <c r="M8" s="553">
        <v>107.713</v>
      </c>
      <c r="N8" s="554">
        <v>167.152</v>
      </c>
      <c r="O8" s="557">
        <v>0</v>
      </c>
      <c r="P8" s="553">
        <v>39.569</v>
      </c>
      <c r="Q8" s="554">
        <v>43.536</v>
      </c>
      <c r="R8" s="555">
        <v>168.871</v>
      </c>
      <c r="S8" s="556">
        <v>2151.109</v>
      </c>
      <c r="T8" s="558">
        <v>0.011</v>
      </c>
      <c r="U8" s="555"/>
      <c r="V8" s="556"/>
      <c r="W8" s="558"/>
    </row>
    <row r="9" spans="1:23" ht="15">
      <c r="A9" s="505" t="s">
        <v>16</v>
      </c>
      <c r="B9" s="503"/>
      <c r="C9" s="553">
        <v>0.867</v>
      </c>
      <c r="D9" s="554">
        <v>44.491</v>
      </c>
      <c r="E9" s="555">
        <v>0</v>
      </c>
      <c r="F9" s="556">
        <v>0</v>
      </c>
      <c r="G9" s="553">
        <v>0</v>
      </c>
      <c r="H9" s="556">
        <v>0</v>
      </c>
      <c r="I9" s="553">
        <v>0</v>
      </c>
      <c r="J9" s="554">
        <v>0</v>
      </c>
      <c r="K9" s="555">
        <v>50.124</v>
      </c>
      <c r="L9" s="556">
        <v>325.43</v>
      </c>
      <c r="M9" s="553">
        <v>94.137</v>
      </c>
      <c r="N9" s="554">
        <v>5.092</v>
      </c>
      <c r="O9" s="557">
        <v>0</v>
      </c>
      <c r="P9" s="553">
        <v>74.757</v>
      </c>
      <c r="Q9" s="554">
        <v>24.647</v>
      </c>
      <c r="R9" s="555">
        <v>78.5777436499999</v>
      </c>
      <c r="S9" s="556">
        <v>1145.26550888</v>
      </c>
      <c r="T9" s="558">
        <v>7.385</v>
      </c>
      <c r="U9" s="555"/>
      <c r="V9" s="556"/>
      <c r="W9" s="558"/>
    </row>
    <row r="10" spans="1:23" ht="15">
      <c r="A10" s="505" t="s">
        <v>17</v>
      </c>
      <c r="B10" s="503"/>
      <c r="C10" s="553">
        <v>9.013</v>
      </c>
      <c r="D10" s="554">
        <v>2.635</v>
      </c>
      <c r="E10" s="555">
        <v>0</v>
      </c>
      <c r="F10" s="556">
        <v>0</v>
      </c>
      <c r="G10" s="553">
        <v>0</v>
      </c>
      <c r="H10" s="556">
        <v>0</v>
      </c>
      <c r="I10" s="553">
        <v>0</v>
      </c>
      <c r="J10" s="554">
        <v>0</v>
      </c>
      <c r="K10" s="555">
        <v>0</v>
      </c>
      <c r="L10" s="556">
        <v>0</v>
      </c>
      <c r="M10" s="553">
        <v>100.043</v>
      </c>
      <c r="N10" s="554">
        <v>2.86</v>
      </c>
      <c r="O10" s="557">
        <v>0</v>
      </c>
      <c r="P10" s="553">
        <v>68.133</v>
      </c>
      <c r="Q10" s="554">
        <v>124.534</v>
      </c>
      <c r="R10" s="555">
        <v>208.063</v>
      </c>
      <c r="S10" s="556">
        <v>316.977</v>
      </c>
      <c r="T10" s="558">
        <v>5.666</v>
      </c>
      <c r="U10" s="555"/>
      <c r="V10" s="556"/>
      <c r="W10" s="558"/>
    </row>
    <row r="11" spans="1:23" ht="15">
      <c r="A11" s="505" t="s">
        <v>18</v>
      </c>
      <c r="B11" s="503"/>
      <c r="C11" s="553">
        <v>10.958</v>
      </c>
      <c r="D11" s="554">
        <v>5.571</v>
      </c>
      <c r="E11" s="555">
        <v>0</v>
      </c>
      <c r="F11" s="556">
        <v>0</v>
      </c>
      <c r="G11" s="553">
        <v>0</v>
      </c>
      <c r="H11" s="556">
        <v>0</v>
      </c>
      <c r="I11" s="553">
        <v>0</v>
      </c>
      <c r="J11" s="554">
        <v>0</v>
      </c>
      <c r="K11" s="555">
        <v>509.054</v>
      </c>
      <c r="L11" s="556">
        <v>614.709</v>
      </c>
      <c r="M11" s="553">
        <v>166.474</v>
      </c>
      <c r="N11" s="554">
        <v>402.474</v>
      </c>
      <c r="O11" s="557">
        <v>0</v>
      </c>
      <c r="P11" s="553">
        <v>51.28</v>
      </c>
      <c r="Q11" s="554">
        <v>36.464</v>
      </c>
      <c r="R11" s="555">
        <v>13.863</v>
      </c>
      <c r="S11" s="559">
        <v>521.25</v>
      </c>
      <c r="T11" s="558">
        <v>0.393</v>
      </c>
      <c r="U11" s="555"/>
      <c r="V11" s="556"/>
      <c r="W11" s="558"/>
    </row>
    <row r="12" spans="1:23" ht="15">
      <c r="A12" s="505" t="s">
        <v>19</v>
      </c>
      <c r="B12" s="503"/>
      <c r="C12" s="553">
        <v>51.344</v>
      </c>
      <c r="D12" s="554">
        <v>23.834</v>
      </c>
      <c r="E12" s="555">
        <v>0</v>
      </c>
      <c r="F12" s="556">
        <v>0</v>
      </c>
      <c r="G12" s="553">
        <v>0</v>
      </c>
      <c r="H12" s="556">
        <v>0</v>
      </c>
      <c r="I12" s="553">
        <v>0</v>
      </c>
      <c r="J12" s="554">
        <v>0</v>
      </c>
      <c r="K12" s="555">
        <v>0.202</v>
      </c>
      <c r="L12" s="556">
        <v>312.762</v>
      </c>
      <c r="M12" s="553">
        <v>33.35</v>
      </c>
      <c r="N12" s="554">
        <v>38.49</v>
      </c>
      <c r="O12" s="557">
        <v>0.873</v>
      </c>
      <c r="P12" s="553">
        <v>49.73</v>
      </c>
      <c r="Q12" s="554">
        <v>46.832</v>
      </c>
      <c r="R12" s="555">
        <v>8.895</v>
      </c>
      <c r="S12" s="556">
        <v>414.99</v>
      </c>
      <c r="T12" s="558">
        <v>14.308</v>
      </c>
      <c r="U12" s="555"/>
      <c r="V12" s="556"/>
      <c r="W12" s="558"/>
    </row>
    <row r="13" spans="1:24" s="507" customFormat="1" ht="15">
      <c r="A13" s="560" t="s">
        <v>431</v>
      </c>
      <c r="B13" s="561"/>
      <c r="C13" s="553">
        <v>124.03322541</v>
      </c>
      <c r="D13" s="562">
        <v>159.46923382</v>
      </c>
      <c r="E13" s="555">
        <v>0</v>
      </c>
      <c r="F13" s="556">
        <v>0</v>
      </c>
      <c r="G13" s="563">
        <v>6669.244</v>
      </c>
      <c r="H13" s="564">
        <v>12373.496</v>
      </c>
      <c r="I13" s="553">
        <v>0</v>
      </c>
      <c r="J13" s="554">
        <v>0</v>
      </c>
      <c r="K13" s="555">
        <v>19.699</v>
      </c>
      <c r="L13" s="555">
        <v>326.706</v>
      </c>
      <c r="M13" s="553">
        <v>119.652</v>
      </c>
      <c r="N13" s="554">
        <v>123.165</v>
      </c>
      <c r="O13" s="554">
        <v>27.035</v>
      </c>
      <c r="P13" s="563">
        <v>101.72730859</v>
      </c>
      <c r="Q13" s="562">
        <v>144.5221477</v>
      </c>
      <c r="R13" s="565">
        <v>18.22781187</v>
      </c>
      <c r="S13" s="564">
        <v>115.01194274</v>
      </c>
      <c r="T13" s="566">
        <v>31.473</v>
      </c>
      <c r="U13" s="565"/>
      <c r="V13" s="564"/>
      <c r="W13" s="566"/>
      <c r="X13" s="567"/>
    </row>
    <row r="14" spans="1:24" s="507" customFormat="1" ht="15">
      <c r="A14" s="508" t="s">
        <v>432</v>
      </c>
      <c r="B14" s="568"/>
      <c r="C14" s="553">
        <v>186.122</v>
      </c>
      <c r="D14" s="562">
        <v>94.395</v>
      </c>
      <c r="E14" s="555">
        <v>0</v>
      </c>
      <c r="F14" s="556">
        <v>0</v>
      </c>
      <c r="G14" s="563">
        <v>3571.6889</v>
      </c>
      <c r="H14" s="564">
        <v>9132.815</v>
      </c>
      <c r="I14" s="553">
        <v>0</v>
      </c>
      <c r="J14" s="554">
        <v>0</v>
      </c>
      <c r="K14" s="555">
        <v>57.044</v>
      </c>
      <c r="L14" s="555">
        <v>325.043</v>
      </c>
      <c r="M14" s="553">
        <v>78.085</v>
      </c>
      <c r="N14" s="554">
        <v>88.598</v>
      </c>
      <c r="O14" s="554">
        <v>0.136</v>
      </c>
      <c r="P14" s="563">
        <v>98.269</v>
      </c>
      <c r="Q14" s="562">
        <v>146.422</v>
      </c>
      <c r="R14" s="565">
        <v>9.308</v>
      </c>
      <c r="S14" s="564">
        <v>36.34</v>
      </c>
      <c r="T14" s="566">
        <v>36.345</v>
      </c>
      <c r="U14" s="565"/>
      <c r="V14" s="564"/>
      <c r="W14" s="566"/>
      <c r="X14" s="567"/>
    </row>
    <row r="15" spans="1:24" s="507" customFormat="1" ht="15">
      <c r="A15" s="508" t="s">
        <v>433</v>
      </c>
      <c r="B15" s="568"/>
      <c r="C15" s="553">
        <v>152.709</v>
      </c>
      <c r="D15" s="562">
        <v>70.774</v>
      </c>
      <c r="E15" s="555">
        <v>0</v>
      </c>
      <c r="F15" s="556">
        <v>0</v>
      </c>
      <c r="G15" s="563">
        <v>2715.988</v>
      </c>
      <c r="H15" s="564">
        <v>13118.668</v>
      </c>
      <c r="I15" s="553">
        <v>0</v>
      </c>
      <c r="J15" s="554">
        <v>0</v>
      </c>
      <c r="K15" s="555">
        <v>688.182</v>
      </c>
      <c r="L15" s="555">
        <v>941.62</v>
      </c>
      <c r="M15" s="553">
        <v>164.106</v>
      </c>
      <c r="N15" s="554">
        <v>79.137</v>
      </c>
      <c r="O15" s="554">
        <v>1.295</v>
      </c>
      <c r="P15" s="563">
        <v>111.687</v>
      </c>
      <c r="Q15" s="562">
        <v>176.431</v>
      </c>
      <c r="R15" s="565">
        <v>45.861</v>
      </c>
      <c r="S15" s="564">
        <v>169.161</v>
      </c>
      <c r="T15" s="566">
        <v>29.894</v>
      </c>
      <c r="U15" s="565">
        <v>388.104</v>
      </c>
      <c r="V15" s="564">
        <v>329.684</v>
      </c>
      <c r="W15" s="566">
        <v>15.774</v>
      </c>
      <c r="X15" s="567"/>
    </row>
    <row r="16" spans="1:24" s="507" customFormat="1" ht="15">
      <c r="A16" s="509" t="s">
        <v>23</v>
      </c>
      <c r="B16" s="569"/>
      <c r="C16" s="553">
        <v>7.759</v>
      </c>
      <c r="D16" s="562">
        <v>290.175</v>
      </c>
      <c r="E16" s="555">
        <v>0</v>
      </c>
      <c r="F16" s="556">
        <v>0</v>
      </c>
      <c r="G16" s="553">
        <v>3254.64</v>
      </c>
      <c r="H16" s="556">
        <v>16495.45</v>
      </c>
      <c r="I16" s="553">
        <v>0</v>
      </c>
      <c r="J16" s="554">
        <v>0</v>
      </c>
      <c r="K16" s="555">
        <v>867.649</v>
      </c>
      <c r="L16" s="555">
        <v>566.418</v>
      </c>
      <c r="M16" s="553">
        <v>274.205</v>
      </c>
      <c r="N16" s="554">
        <v>223.216</v>
      </c>
      <c r="O16" s="554">
        <v>11.108</v>
      </c>
      <c r="P16" s="563">
        <v>132.423</v>
      </c>
      <c r="Q16" s="562">
        <v>168.796</v>
      </c>
      <c r="R16" s="565">
        <v>137.517</v>
      </c>
      <c r="S16" s="564">
        <v>1361.704</v>
      </c>
      <c r="T16" s="566">
        <v>9.686</v>
      </c>
      <c r="U16" s="565">
        <v>232.32</v>
      </c>
      <c r="V16" s="564">
        <v>90.003</v>
      </c>
      <c r="W16" s="566">
        <v>9.342</v>
      </c>
      <c r="X16" s="567"/>
    </row>
    <row r="17" spans="1:24" s="507" customFormat="1" ht="15">
      <c r="A17" s="509" t="s">
        <v>24</v>
      </c>
      <c r="B17" s="569"/>
      <c r="C17" s="553">
        <v>266.136</v>
      </c>
      <c r="D17" s="562">
        <v>21.299</v>
      </c>
      <c r="E17" s="555">
        <v>0</v>
      </c>
      <c r="F17" s="556">
        <v>0</v>
      </c>
      <c r="G17" s="553">
        <v>5438.437</v>
      </c>
      <c r="H17" s="556">
        <v>15824.205</v>
      </c>
      <c r="I17" s="553">
        <v>0</v>
      </c>
      <c r="J17" s="554">
        <v>0</v>
      </c>
      <c r="K17" s="555">
        <v>701.061</v>
      </c>
      <c r="L17" s="555">
        <v>567.744</v>
      </c>
      <c r="M17" s="553">
        <v>521.136</v>
      </c>
      <c r="N17" s="554">
        <v>101.85</v>
      </c>
      <c r="O17" s="554">
        <v>1.427</v>
      </c>
      <c r="P17" s="563">
        <v>286.702</v>
      </c>
      <c r="Q17" s="562">
        <v>101.189</v>
      </c>
      <c r="R17" s="565">
        <v>764.765</v>
      </c>
      <c r="S17" s="564">
        <v>427.13</v>
      </c>
      <c r="T17" s="566">
        <v>1.881</v>
      </c>
      <c r="U17" s="565">
        <v>107.817</v>
      </c>
      <c r="V17" s="564">
        <v>797.857</v>
      </c>
      <c r="W17" s="566">
        <v>7.105</v>
      </c>
      <c r="X17" s="567"/>
    </row>
    <row r="18" spans="1:24" ht="15">
      <c r="A18" s="510" t="s">
        <v>434</v>
      </c>
      <c r="B18" s="570"/>
      <c r="C18" s="553">
        <v>97.282</v>
      </c>
      <c r="D18" s="562">
        <v>146.142</v>
      </c>
      <c r="E18" s="555">
        <v>0</v>
      </c>
      <c r="F18" s="556">
        <v>0</v>
      </c>
      <c r="G18" s="553">
        <v>6890.73</v>
      </c>
      <c r="H18" s="556">
        <v>8314.054</v>
      </c>
      <c r="I18" s="553">
        <v>0</v>
      </c>
      <c r="J18" s="554">
        <v>0</v>
      </c>
      <c r="K18" s="555">
        <v>681.899</v>
      </c>
      <c r="L18" s="555">
        <v>487.144</v>
      </c>
      <c r="M18" s="553">
        <v>141.696</v>
      </c>
      <c r="N18" s="554">
        <v>138.601</v>
      </c>
      <c r="O18" s="554">
        <v>9.599</v>
      </c>
      <c r="P18" s="563">
        <v>143.02</v>
      </c>
      <c r="Q18" s="562">
        <v>155.789</v>
      </c>
      <c r="R18" s="565">
        <v>155.006</v>
      </c>
      <c r="S18" s="564">
        <v>103.675</v>
      </c>
      <c r="T18" s="566">
        <v>38.683</v>
      </c>
      <c r="U18" s="565">
        <v>70.461</v>
      </c>
      <c r="V18" s="564">
        <v>85.985</v>
      </c>
      <c r="W18" s="566">
        <v>22.213</v>
      </c>
      <c r="X18" s="342"/>
    </row>
    <row r="19" spans="1:24" ht="15.75" thickBot="1">
      <c r="A19" s="511" t="s">
        <v>435</v>
      </c>
      <c r="B19" s="571"/>
      <c r="C19" s="572">
        <f aca="true" t="shared" si="0" ref="C19:N19">SUM(C7:C18)</f>
        <v>992.90722541</v>
      </c>
      <c r="D19" s="573">
        <f t="shared" si="0"/>
        <v>890.0232338200001</v>
      </c>
      <c r="E19" s="572">
        <f t="shared" si="0"/>
        <v>0</v>
      </c>
      <c r="F19" s="573">
        <f t="shared" si="0"/>
        <v>0</v>
      </c>
      <c r="G19" s="572">
        <f t="shared" si="0"/>
        <v>28540.727899999998</v>
      </c>
      <c r="H19" s="573">
        <f t="shared" si="0"/>
        <v>75258.68800000001</v>
      </c>
      <c r="I19" s="572">
        <f t="shared" si="0"/>
        <v>0</v>
      </c>
      <c r="J19" s="573">
        <f t="shared" si="0"/>
        <v>0</v>
      </c>
      <c r="K19" s="572">
        <f t="shared" si="0"/>
        <v>3783.286</v>
      </c>
      <c r="L19" s="573">
        <f t="shared" si="0"/>
        <v>4946.415</v>
      </c>
      <c r="M19" s="572">
        <f t="shared" si="0"/>
        <v>1930.667</v>
      </c>
      <c r="N19" s="573">
        <f t="shared" si="0"/>
        <v>1873.5629999999996</v>
      </c>
      <c r="O19" s="574">
        <f>SUM(O7:O18)</f>
        <v>51.473</v>
      </c>
      <c r="P19" s="572">
        <f>SUM(P7:P18)</f>
        <v>1227.59530859</v>
      </c>
      <c r="Q19" s="573">
        <f>SUM(Q7:Q18)</f>
        <v>1246.5951477</v>
      </c>
      <c r="R19" s="572">
        <f>SUM(R7:R18)</f>
        <v>2596.82255552</v>
      </c>
      <c r="S19" s="573">
        <f>SUM(S7:S18)</f>
        <v>8584.926451619998</v>
      </c>
      <c r="T19" s="575">
        <f>SUM(T7:T18)</f>
        <v>180.048</v>
      </c>
      <c r="U19" s="572">
        <f>SUM(U7:U18)</f>
        <v>798.702</v>
      </c>
      <c r="V19" s="573">
        <f>SUM(V7:V18)</f>
        <v>1303.5289999999998</v>
      </c>
      <c r="W19" s="575">
        <f>SUM(W7:W18)</f>
        <v>54.434000000000005</v>
      </c>
      <c r="X19" s="49"/>
    </row>
    <row r="21" spans="1:4" ht="15">
      <c r="A21" s="839" t="s">
        <v>332</v>
      </c>
      <c r="B21" s="839"/>
      <c r="C21" s="839"/>
      <c r="D21" s="839"/>
    </row>
    <row r="22" spans="1:4" ht="15">
      <c r="A22" s="837" t="s">
        <v>333</v>
      </c>
      <c r="B22" s="840"/>
      <c r="C22" s="840"/>
      <c r="D22" s="840"/>
    </row>
    <row r="23" spans="1:4" ht="15">
      <c r="A23" s="837"/>
      <c r="B23" s="599"/>
      <c r="C23" s="600" t="s">
        <v>820</v>
      </c>
      <c r="D23" s="600" t="s">
        <v>821</v>
      </c>
    </row>
    <row r="24" spans="1:4" ht="15">
      <c r="A24" s="838"/>
      <c r="B24" s="600"/>
      <c r="C24" s="600" t="s">
        <v>167</v>
      </c>
      <c r="D24" s="600" t="s">
        <v>167</v>
      </c>
    </row>
    <row r="25" spans="1:4" ht="15">
      <c r="A25" s="519" t="s">
        <v>14</v>
      </c>
      <c r="B25" s="516"/>
      <c r="C25" s="516">
        <v>100.27099999999999</v>
      </c>
      <c r="D25" s="516">
        <v>52.025000000000006</v>
      </c>
    </row>
    <row r="26" spans="1:4" ht="15">
      <c r="A26" s="519" t="s">
        <v>15</v>
      </c>
      <c r="B26" s="516"/>
      <c r="C26" s="516">
        <v>108.82499999999999</v>
      </c>
      <c r="D26" s="516">
        <v>100.53799999999998</v>
      </c>
    </row>
    <row r="27" spans="1:4" ht="15">
      <c r="A27" s="519" t="s">
        <v>16</v>
      </c>
      <c r="B27" s="516"/>
      <c r="C27" s="516">
        <v>157.3158484400001</v>
      </c>
      <c r="D27" s="516">
        <v>185.93</v>
      </c>
    </row>
    <row r="28" spans="1:4" ht="15">
      <c r="A28" s="519" t="s">
        <v>17</v>
      </c>
      <c r="B28" s="516"/>
      <c r="C28" s="516">
        <v>255.623</v>
      </c>
      <c r="D28" s="516">
        <v>148.69</v>
      </c>
    </row>
    <row r="29" spans="1:4" ht="15">
      <c r="A29" s="519" t="s">
        <v>18</v>
      </c>
      <c r="B29" s="516"/>
      <c r="C29" s="516">
        <v>181.553</v>
      </c>
      <c r="D29" s="516">
        <v>94.696</v>
      </c>
    </row>
    <row r="30" spans="1:4" ht="15">
      <c r="A30" s="519" t="s">
        <v>19</v>
      </c>
      <c r="B30" s="516"/>
      <c r="C30" s="516">
        <v>106.85699999999999</v>
      </c>
      <c r="D30" s="516">
        <v>113.06099999999998</v>
      </c>
    </row>
    <row r="31" spans="1:4" ht="15">
      <c r="A31" s="520" t="s">
        <v>435</v>
      </c>
      <c r="B31" s="601"/>
      <c r="C31" s="601">
        <v>910.4448484400001</v>
      </c>
      <c r="D31" s="601">
        <v>694.94</v>
      </c>
    </row>
    <row r="32" spans="13:21" ht="15.75" thickBot="1">
      <c r="M32"/>
      <c r="N32"/>
      <c r="O32"/>
      <c r="P32"/>
      <c r="Q32"/>
      <c r="R32"/>
      <c r="U32"/>
    </row>
    <row r="33" spans="1:21" ht="15">
      <c r="A33" s="829" t="s">
        <v>332</v>
      </c>
      <c r="B33" s="830"/>
      <c r="C33" s="830"/>
      <c r="D33" s="834"/>
      <c r="M33"/>
      <c r="N33"/>
      <c r="O33"/>
      <c r="P33"/>
      <c r="Q33"/>
      <c r="R33"/>
      <c r="U33"/>
    </row>
    <row r="34" spans="1:21" ht="15">
      <c r="A34" s="835" t="s">
        <v>333</v>
      </c>
      <c r="B34" s="512"/>
      <c r="D34" s="576"/>
      <c r="M34"/>
      <c r="N34"/>
      <c r="O34"/>
      <c r="P34"/>
      <c r="Q34"/>
      <c r="R34"/>
      <c r="U34"/>
    </row>
    <row r="35" spans="1:21" ht="26.25" customHeight="1">
      <c r="A35" s="831"/>
      <c r="B35" s="512"/>
      <c r="C35" s="577" t="s">
        <v>825</v>
      </c>
      <c r="D35" s="578" t="s">
        <v>826</v>
      </c>
      <c r="M35" s="608"/>
      <c r="N35" s="608"/>
      <c r="O35" s="608"/>
      <c r="P35" s="196"/>
      <c r="Q35"/>
      <c r="R35"/>
      <c r="U35"/>
    </row>
    <row r="36" spans="1:21" ht="15.75" thickBot="1">
      <c r="A36" s="836"/>
      <c r="B36" s="580"/>
      <c r="C36" s="514" t="s">
        <v>167</v>
      </c>
      <c r="D36" s="581" t="s">
        <v>167</v>
      </c>
      <c r="M36" s="609"/>
      <c r="N36" s="196"/>
      <c r="O36" s="603"/>
      <c r="P36" s="196"/>
      <c r="Q36"/>
      <c r="R36"/>
      <c r="U36"/>
    </row>
    <row r="37" spans="1:21" ht="15.75" thickTop="1">
      <c r="A37" s="582" t="s">
        <v>14</v>
      </c>
      <c r="B37" s="583"/>
      <c r="C37" s="584">
        <f>SUM(C7,E7,G7,I7,K7,M7,O7,P7,R7,T7,U7,W7)</f>
        <v>1399.5780000000002</v>
      </c>
      <c r="D37" s="584">
        <f>SUM(D7,F7,H7,J7,L7,N7,Q7,S7,V7)</f>
        <v>2573.42</v>
      </c>
      <c r="M37" s="609"/>
      <c r="N37" s="604"/>
      <c r="O37" s="604"/>
      <c r="P37" s="196"/>
      <c r="Q37"/>
      <c r="R37"/>
      <c r="U37"/>
    </row>
    <row r="38" spans="1:21" ht="15">
      <c r="A38" s="560" t="s">
        <v>15</v>
      </c>
      <c r="B38" s="585"/>
      <c r="C38" s="586">
        <f>SUM(C8,E8,G8,I8,K8,M8,O8,P8,R8,T8,U8,W8)</f>
        <v>404.2010000000001</v>
      </c>
      <c r="D38" s="586">
        <f>SUM(D8,F8,H8,J8,L8,N8,Q8,S8,V8)</f>
        <v>2701.1279999999997</v>
      </c>
      <c r="M38" s="610"/>
      <c r="N38" s="605"/>
      <c r="O38" s="605"/>
      <c r="P38" s="196"/>
      <c r="Q38"/>
      <c r="R38"/>
      <c r="U38"/>
    </row>
    <row r="39" spans="1:21" ht="15">
      <c r="A39" s="560" t="s">
        <v>16</v>
      </c>
      <c r="B39" s="585"/>
      <c r="C39" s="587">
        <f>SUM(C9,E9,G9,I9,K9,M9,O9,P9,R9,T9,U9,W9)</f>
        <v>305.84774364999987</v>
      </c>
      <c r="D39" s="587">
        <f>SUM(D9,F9,H9,J9,L9,N9,Q9,S9,V9)</f>
        <v>1544.92550888</v>
      </c>
      <c r="M39" s="606"/>
      <c r="N39" s="602"/>
      <c r="O39" s="602"/>
      <c r="P39" s="196"/>
      <c r="Q39"/>
      <c r="R39"/>
      <c r="U39"/>
    </row>
    <row r="40" spans="1:21" ht="15">
      <c r="A40" s="560" t="s">
        <v>17</v>
      </c>
      <c r="B40" s="585"/>
      <c r="C40" s="588">
        <f>SUM(C10,E10,G10,I10,K10,M10,O10,P10,R10,T10,U10,W10)</f>
        <v>390.918</v>
      </c>
      <c r="D40" s="587">
        <f>SUM(D10,F10,H10,J10,L10,N10,Q10,S10,V10)</f>
        <v>447.006</v>
      </c>
      <c r="M40" s="606"/>
      <c r="N40" s="602"/>
      <c r="O40" s="602"/>
      <c r="P40" s="196"/>
      <c r="Q40"/>
      <c r="R40"/>
      <c r="U40"/>
    </row>
    <row r="41" spans="1:21" ht="15">
      <c r="A41" s="560" t="s">
        <v>18</v>
      </c>
      <c r="B41" s="585"/>
      <c r="C41" s="588">
        <f>SUM(C11,E11,G11,I11,K11,M11,O11,P11,R11,T11,U11,W11)</f>
        <v>752.0219999999999</v>
      </c>
      <c r="D41" s="587">
        <f>SUM(D11,F11,H11,J11,L11,N11,Q11,S11,V11)</f>
        <v>1580.4679999999998</v>
      </c>
      <c r="M41" s="606"/>
      <c r="N41" s="602"/>
      <c r="O41" s="602"/>
      <c r="P41" s="196"/>
      <c r="Q41"/>
      <c r="R41"/>
      <c r="U41"/>
    </row>
    <row r="42" spans="1:21" ht="15">
      <c r="A42" s="560" t="s">
        <v>19</v>
      </c>
      <c r="B42" s="585"/>
      <c r="C42" s="588">
        <f>SUM(C12,E12,G12,I12,K12,M12,O12,P12,R12,T12,U12,W12)</f>
        <v>158.702</v>
      </c>
      <c r="D42" s="588">
        <f>SUM(D12,F12,H12,J12,L12,N12,Q12,S12,V12)</f>
        <v>836.908</v>
      </c>
      <c r="M42" s="606"/>
      <c r="N42" s="602"/>
      <c r="O42" s="602"/>
      <c r="P42" s="196"/>
      <c r="Q42"/>
      <c r="R42"/>
      <c r="U42"/>
    </row>
    <row r="43" spans="1:21" ht="15.75" thickBot="1">
      <c r="A43" s="511" t="s">
        <v>435</v>
      </c>
      <c r="B43" s="589"/>
      <c r="C43" s="517">
        <f>SUM(C37:C42)</f>
        <v>3411.26874365</v>
      </c>
      <c r="D43" s="517">
        <f>SUM(D37:D42)</f>
        <v>9683.855508879999</v>
      </c>
      <c r="M43" s="606"/>
      <c r="N43" s="602"/>
      <c r="O43" s="602"/>
      <c r="P43" s="196"/>
      <c r="Q43"/>
      <c r="R43"/>
      <c r="U43"/>
    </row>
    <row r="44" spans="1:21" ht="15.75" thickBot="1">
      <c r="A44" s="590"/>
      <c r="B44" s="591"/>
      <c r="C44" s="592"/>
      <c r="D44" s="593"/>
      <c r="M44" s="606"/>
      <c r="N44" s="602"/>
      <c r="O44" s="602"/>
      <c r="P44" s="196"/>
      <c r="Q44"/>
      <c r="R44"/>
      <c r="U44"/>
    </row>
    <row r="45" spans="1:21" ht="15">
      <c r="A45" s="829" t="s">
        <v>332</v>
      </c>
      <c r="B45" s="830"/>
      <c r="C45" s="830"/>
      <c r="D45" s="834"/>
      <c r="M45" s="606"/>
      <c r="N45" s="607"/>
      <c r="O45" s="607"/>
      <c r="P45" s="195"/>
      <c r="Q45"/>
      <c r="R45"/>
      <c r="U45"/>
    </row>
    <row r="46" spans="1:21" ht="15">
      <c r="A46" s="835" t="s">
        <v>333</v>
      </c>
      <c r="B46" s="512"/>
      <c r="D46" s="576"/>
      <c r="M46"/>
      <c r="N46"/>
      <c r="O46"/>
      <c r="P46"/>
      <c r="Q46"/>
      <c r="R46"/>
      <c r="U46"/>
    </row>
    <row r="47" spans="1:21" ht="26.25" customHeight="1">
      <c r="A47" s="831"/>
      <c r="B47" s="512"/>
      <c r="C47" s="595" t="s">
        <v>827</v>
      </c>
      <c r="D47" s="596" t="s">
        <v>828</v>
      </c>
      <c r="M47"/>
      <c r="N47"/>
      <c r="O47"/>
      <c r="P47"/>
      <c r="Q47"/>
      <c r="R47"/>
      <c r="U47"/>
    </row>
    <row r="48" spans="1:21" ht="15.75" thickBot="1">
      <c r="A48" s="836"/>
      <c r="B48" s="580"/>
      <c r="C48" s="514" t="s">
        <v>167</v>
      </c>
      <c r="D48" s="581" t="s">
        <v>167</v>
      </c>
      <c r="M48"/>
      <c r="N48"/>
      <c r="O48"/>
      <c r="P48"/>
      <c r="Q48"/>
      <c r="R48"/>
      <c r="U48"/>
    </row>
    <row r="49" spans="1:19" ht="15.75" thickTop="1">
      <c r="A49" s="505" t="s">
        <v>431</v>
      </c>
      <c r="B49" s="585"/>
      <c r="C49" s="588">
        <f>SUM(C13,E13,G13,I13,K13,M13,O13,P13,R13,T13,U13,W13)</f>
        <v>7111.091345869999</v>
      </c>
      <c r="D49" s="588">
        <f>SUM(D13,F13,H13,J13,L13,N13,Q13,S13,V13)</f>
        <v>13242.37032426</v>
      </c>
      <c r="P49" s="594"/>
      <c r="Q49" s="594"/>
      <c r="R49" s="598"/>
      <c r="S49" s="597"/>
    </row>
    <row r="50" spans="1:19" ht="15">
      <c r="A50" s="518" t="s">
        <v>432</v>
      </c>
      <c r="B50" s="585"/>
      <c r="C50" s="588">
        <f>SUM(C14,E14,G14,I14,K14,M14,O14,P14,R14,T14,U14,W14)</f>
        <v>4036.9979</v>
      </c>
      <c r="D50" s="588">
        <f>SUM(D14,F14,H14,J14,L14,N14,Q14,S14,V14)</f>
        <v>9823.613000000001</v>
      </c>
      <c r="R50" s="598"/>
      <c r="S50" s="49"/>
    </row>
    <row r="51" spans="1:19" ht="15">
      <c r="A51" s="518" t="s">
        <v>433</v>
      </c>
      <c r="B51" s="585"/>
      <c r="C51" s="588">
        <f>SUM(C15,E15,G15,I15,K15,M15,O15,P15,R15,T15,U15,W15)</f>
        <v>4313.599999999999</v>
      </c>
      <c r="D51" s="588">
        <f>SUM(D15,F15,H15,J15,L15,N15,Q15,S15,V15)</f>
        <v>14885.475</v>
      </c>
      <c r="R51" s="598"/>
      <c r="S51" s="49"/>
    </row>
    <row r="52" spans="1:4" ht="15">
      <c r="A52" s="510" t="s">
        <v>23</v>
      </c>
      <c r="B52" s="585"/>
      <c r="C52" s="588">
        <f>SUM(C16,E16,G16,I16,K16,M16,O16,P16,R16,T16,U16,W16)</f>
        <v>4936.6489999999985</v>
      </c>
      <c r="D52" s="588">
        <f>SUM(D16,F16,H16,J16,L16,N16,Q16,S16,V16)</f>
        <v>19195.762000000002</v>
      </c>
    </row>
    <row r="53" spans="1:4" ht="15">
      <c r="A53" s="509" t="s">
        <v>24</v>
      </c>
      <c r="B53" s="585"/>
      <c r="C53" s="588">
        <f>SUM(C17,E17,G17,I17,K17,M17,O17,P17,R17,T17,U17,W17)</f>
        <v>8096.467000000001</v>
      </c>
      <c r="D53" s="588">
        <f>SUM(D17,F17,H17,J17,L17,N17,Q17,S17,V17)</f>
        <v>17841.273999999998</v>
      </c>
    </row>
    <row r="54" spans="1:14" ht="15">
      <c r="A54" s="509" t="s">
        <v>25</v>
      </c>
      <c r="B54" s="585"/>
      <c r="C54" s="588">
        <f>SUM(C18,E18,G18,I18,K18,M18,O18,P18,R18,T18,U18,W18)</f>
        <v>8250.589</v>
      </c>
      <c r="D54" s="588">
        <f>SUM(D18,F18,H18,J18,L18,N18,Q18,S18,V18)</f>
        <v>9431.390000000001</v>
      </c>
      <c r="N54" s="579"/>
    </row>
    <row r="55" spans="1:4" ht="15.75" thickBot="1">
      <c r="A55" s="511" t="s">
        <v>435</v>
      </c>
      <c r="B55" s="589"/>
      <c r="C55" s="517">
        <f>SUM(C49:C54)</f>
        <v>36745.39424587</v>
      </c>
      <c r="D55" s="517">
        <f>SUM(D49:D54)</f>
        <v>84419.88432426</v>
      </c>
    </row>
    <row r="56" ht="15">
      <c r="N56" s="579"/>
    </row>
    <row r="58" spans="1:10" ht="28.5" customHeight="1">
      <c r="A58" s="826" t="s">
        <v>829</v>
      </c>
      <c r="B58" s="826"/>
      <c r="C58" s="826"/>
      <c r="D58" s="826"/>
      <c r="E58" s="826"/>
      <c r="F58" s="826"/>
      <c r="G58" s="826"/>
      <c r="H58" s="826"/>
      <c r="I58" s="826"/>
      <c r="J58" s="826"/>
    </row>
  </sheetData>
  <sheetProtection/>
  <mergeCells count="11">
    <mergeCell ref="A58:J58"/>
    <mergeCell ref="A2:R2"/>
    <mergeCell ref="A3:R3"/>
    <mergeCell ref="A4:A6"/>
    <mergeCell ref="A33:D33"/>
    <mergeCell ref="A34:A36"/>
    <mergeCell ref="A22:A24"/>
    <mergeCell ref="A21:D21"/>
    <mergeCell ref="B22:D22"/>
    <mergeCell ref="A45:D45"/>
    <mergeCell ref="A46:A48"/>
  </mergeCells>
  <printOptions/>
  <pageMargins left="0.7" right="0.7" top="0.75" bottom="0.75" header="0.3" footer="0.3"/>
  <pageSetup horizontalDpi="600" verticalDpi="600" orientation="landscape" scale="82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.7109375" style="0" bestFit="1" customWidth="1"/>
    <col min="2" max="2" width="30.7109375" style="0" bestFit="1" customWidth="1"/>
    <col min="3" max="3" width="14.8515625" style="0" bestFit="1" customWidth="1"/>
    <col min="4" max="4" width="4.00390625" style="0" bestFit="1" customWidth="1"/>
    <col min="5" max="5" width="13.00390625" style="0" bestFit="1" customWidth="1"/>
    <col min="6" max="6" width="8.7109375" style="0" bestFit="1" customWidth="1"/>
  </cols>
  <sheetData>
    <row r="1" spans="1:6" ht="15">
      <c r="A1" s="841" t="s">
        <v>788</v>
      </c>
      <c r="B1" s="842"/>
      <c r="C1" s="847" t="s">
        <v>249</v>
      </c>
      <c r="D1" s="848"/>
      <c r="E1" s="849"/>
      <c r="F1" s="117" t="s">
        <v>250</v>
      </c>
    </row>
    <row r="2" spans="1:6" ht="15">
      <c r="A2" s="843"/>
      <c r="B2" s="844"/>
      <c r="C2" s="850" t="s">
        <v>251</v>
      </c>
      <c r="D2" s="851"/>
      <c r="E2" s="852"/>
      <c r="F2" s="118" t="s">
        <v>252</v>
      </c>
    </row>
    <row r="3" spans="1:6" ht="15">
      <c r="A3" s="843"/>
      <c r="B3" s="844"/>
      <c r="C3" s="850" t="s">
        <v>253</v>
      </c>
      <c r="D3" s="851"/>
      <c r="E3" s="852"/>
      <c r="F3" s="118" t="s">
        <v>254</v>
      </c>
    </row>
    <row r="4" spans="1:6" ht="15">
      <c r="A4" s="843"/>
      <c r="B4" s="844"/>
      <c r="C4" s="850" t="s">
        <v>255</v>
      </c>
      <c r="D4" s="851"/>
      <c r="E4" s="852"/>
      <c r="F4" s="118" t="s">
        <v>256</v>
      </c>
    </row>
    <row r="5" spans="1:6" ht="15">
      <c r="A5" s="843"/>
      <c r="B5" s="844"/>
      <c r="C5" s="850" t="s">
        <v>257</v>
      </c>
      <c r="D5" s="851"/>
      <c r="E5" s="852"/>
      <c r="F5" s="118" t="s">
        <v>258</v>
      </c>
    </row>
    <row r="6" spans="1:6" ht="15.75" thickBot="1">
      <c r="A6" s="845"/>
      <c r="B6" s="846"/>
      <c r="C6" s="853" t="s">
        <v>259</v>
      </c>
      <c r="D6" s="854"/>
      <c r="E6" s="855"/>
      <c r="F6" s="478" t="s">
        <v>260</v>
      </c>
    </row>
    <row r="7" spans="1:6" ht="23.25" thickBot="1">
      <c r="A7" s="479" t="s">
        <v>261</v>
      </c>
      <c r="B7" s="480" t="s">
        <v>262</v>
      </c>
      <c r="C7" s="481" t="s">
        <v>263</v>
      </c>
      <c r="D7" s="481" t="s">
        <v>264</v>
      </c>
      <c r="E7" s="481" t="s">
        <v>265</v>
      </c>
      <c r="F7" s="482" t="s">
        <v>266</v>
      </c>
    </row>
    <row r="8" spans="1:6" ht="15">
      <c r="A8" s="483">
        <v>1</v>
      </c>
      <c r="B8" s="484" t="s">
        <v>267</v>
      </c>
      <c r="C8" s="485" t="s">
        <v>789</v>
      </c>
      <c r="D8" s="486">
        <v>54</v>
      </c>
      <c r="E8" s="487">
        <v>40252</v>
      </c>
      <c r="F8" s="488" t="s">
        <v>790</v>
      </c>
    </row>
    <row r="9" spans="1:6" ht="15">
      <c r="A9" s="77">
        <v>2</v>
      </c>
      <c r="B9" s="489" t="s">
        <v>268</v>
      </c>
      <c r="C9" s="490" t="s">
        <v>440</v>
      </c>
      <c r="D9" s="491">
        <v>58</v>
      </c>
      <c r="E9" s="492">
        <v>46157</v>
      </c>
      <c r="F9" s="493" t="s">
        <v>790</v>
      </c>
    </row>
    <row r="10" spans="1:6" ht="15">
      <c r="A10" s="77">
        <v>3</v>
      </c>
      <c r="B10" s="489" t="s">
        <v>269</v>
      </c>
      <c r="C10" s="490" t="s">
        <v>791</v>
      </c>
      <c r="D10" s="491">
        <v>45</v>
      </c>
      <c r="E10" s="492">
        <v>47770</v>
      </c>
      <c r="F10" s="493" t="s">
        <v>790</v>
      </c>
    </row>
    <row r="11" spans="1:6" ht="15">
      <c r="A11" s="77">
        <v>4</v>
      </c>
      <c r="B11" s="489" t="s">
        <v>270</v>
      </c>
      <c r="C11" s="490" t="s">
        <v>792</v>
      </c>
      <c r="D11" s="491">
        <v>11</v>
      </c>
      <c r="E11" s="492">
        <v>47219</v>
      </c>
      <c r="F11" s="493" t="s">
        <v>790</v>
      </c>
    </row>
    <row r="12" spans="1:6" ht="15">
      <c r="A12" s="77">
        <v>5</v>
      </c>
      <c r="B12" s="489" t="s">
        <v>271</v>
      </c>
      <c r="C12" s="490" t="s">
        <v>441</v>
      </c>
      <c r="D12" s="491">
        <v>3</v>
      </c>
      <c r="E12" s="492">
        <v>43841</v>
      </c>
      <c r="F12" s="493" t="s">
        <v>790</v>
      </c>
    </row>
    <row r="13" spans="1:6" ht="15">
      <c r="A13" s="77">
        <v>6</v>
      </c>
      <c r="B13" s="489" t="s">
        <v>272</v>
      </c>
      <c r="C13" s="490" t="s">
        <v>793</v>
      </c>
      <c r="D13" s="491">
        <v>47</v>
      </c>
      <c r="E13" s="492">
        <v>43083</v>
      </c>
      <c r="F13" s="493" t="s">
        <v>794</v>
      </c>
    </row>
    <row r="14" spans="1:6" ht="15">
      <c r="A14" s="77">
        <v>7</v>
      </c>
      <c r="B14" s="489" t="s">
        <v>273</v>
      </c>
      <c r="C14" s="490" t="s">
        <v>795</v>
      </c>
      <c r="D14" s="491">
        <v>40</v>
      </c>
      <c r="E14" s="492">
        <v>39216</v>
      </c>
      <c r="F14" s="493" t="s">
        <v>790</v>
      </c>
    </row>
    <row r="15" spans="1:6" ht="15">
      <c r="A15" s="77">
        <v>8</v>
      </c>
      <c r="B15" s="489" t="s">
        <v>274</v>
      </c>
      <c r="C15" s="490" t="s">
        <v>796</v>
      </c>
      <c r="D15" s="491">
        <v>21</v>
      </c>
      <c r="E15" s="492">
        <v>48133</v>
      </c>
      <c r="F15" s="493" t="s">
        <v>790</v>
      </c>
    </row>
    <row r="16" spans="1:6" ht="15">
      <c r="A16" s="77">
        <v>9</v>
      </c>
      <c r="B16" s="489" t="s">
        <v>275</v>
      </c>
      <c r="C16" s="490" t="s">
        <v>797</v>
      </c>
      <c r="D16" s="491">
        <v>62</v>
      </c>
      <c r="E16" s="492">
        <v>40709</v>
      </c>
      <c r="F16" s="493" t="s">
        <v>790</v>
      </c>
    </row>
    <row r="17" spans="1:6" ht="15">
      <c r="A17" s="77">
        <v>10</v>
      </c>
      <c r="B17" s="489" t="s">
        <v>276</v>
      </c>
      <c r="C17" s="490" t="s">
        <v>798</v>
      </c>
      <c r="D17" s="491">
        <v>18</v>
      </c>
      <c r="E17" s="492">
        <v>46518</v>
      </c>
      <c r="F17" s="493" t="s">
        <v>790</v>
      </c>
    </row>
    <row r="18" spans="1:6" ht="15">
      <c r="A18" s="77">
        <v>11</v>
      </c>
      <c r="B18" s="489" t="s">
        <v>277</v>
      </c>
      <c r="C18" s="490" t="s">
        <v>799</v>
      </c>
      <c r="D18" s="491">
        <v>56</v>
      </c>
      <c r="E18" s="492">
        <v>42475</v>
      </c>
      <c r="F18" s="493" t="s">
        <v>252</v>
      </c>
    </row>
    <row r="19" spans="1:6" ht="15">
      <c r="A19" s="77">
        <v>12</v>
      </c>
      <c r="B19" s="489" t="s">
        <v>278</v>
      </c>
      <c r="C19" s="490" t="s">
        <v>800</v>
      </c>
      <c r="D19" s="491">
        <v>68</v>
      </c>
      <c r="E19" s="492">
        <v>47832</v>
      </c>
      <c r="F19" s="493" t="s">
        <v>790</v>
      </c>
    </row>
    <row r="20" spans="1:6" ht="15">
      <c r="A20" s="77">
        <v>13</v>
      </c>
      <c r="B20" s="489" t="s">
        <v>279</v>
      </c>
      <c r="C20" s="490" t="s">
        <v>439</v>
      </c>
      <c r="D20" s="491">
        <v>20</v>
      </c>
      <c r="E20" s="492">
        <v>45789</v>
      </c>
      <c r="F20" s="493" t="s">
        <v>250</v>
      </c>
    </row>
    <row r="21" spans="1:6" ht="15">
      <c r="A21" s="77">
        <v>14</v>
      </c>
      <c r="B21" s="489" t="s">
        <v>280</v>
      </c>
      <c r="C21" s="490" t="s">
        <v>801</v>
      </c>
      <c r="D21" s="491">
        <v>24</v>
      </c>
      <c r="E21" s="492">
        <v>42137</v>
      </c>
      <c r="F21" s="493" t="s">
        <v>790</v>
      </c>
    </row>
    <row r="22" spans="1:6" ht="15">
      <c r="A22" s="77">
        <v>15</v>
      </c>
      <c r="B22" s="489" t="s">
        <v>281</v>
      </c>
      <c r="C22" s="490" t="s">
        <v>802</v>
      </c>
      <c r="D22" s="491">
        <v>32</v>
      </c>
      <c r="E22" s="492">
        <v>42991</v>
      </c>
      <c r="F22" s="493" t="s">
        <v>250</v>
      </c>
    </row>
    <row r="23" spans="1:6" ht="15">
      <c r="A23" s="77">
        <v>16</v>
      </c>
      <c r="B23" s="489" t="s">
        <v>414</v>
      </c>
      <c r="C23" s="490" t="s">
        <v>803</v>
      </c>
      <c r="D23" s="491">
        <v>50</v>
      </c>
      <c r="E23" s="492">
        <v>38791</v>
      </c>
      <c r="F23" s="493" t="s">
        <v>790</v>
      </c>
    </row>
    <row r="24" spans="1:6" ht="15">
      <c r="A24" s="77">
        <v>17</v>
      </c>
      <c r="B24" s="489" t="s">
        <v>282</v>
      </c>
      <c r="C24" s="490" t="s">
        <v>804</v>
      </c>
      <c r="D24" s="491">
        <v>4</v>
      </c>
      <c r="E24" s="492">
        <v>47859</v>
      </c>
      <c r="F24" s="493" t="s">
        <v>790</v>
      </c>
    </row>
    <row r="25" spans="1:6" ht="15">
      <c r="A25" s="77">
        <v>18</v>
      </c>
      <c r="B25" s="489" t="s">
        <v>283</v>
      </c>
      <c r="C25" s="490" t="s">
        <v>805</v>
      </c>
      <c r="D25" s="491">
        <v>33</v>
      </c>
      <c r="E25" s="492">
        <v>42991</v>
      </c>
      <c r="F25" s="493" t="s">
        <v>250</v>
      </c>
    </row>
    <row r="26" spans="1:6" ht="15">
      <c r="A26" s="77">
        <v>19</v>
      </c>
      <c r="B26" s="489" t="s">
        <v>284</v>
      </c>
      <c r="C26" s="490" t="s">
        <v>806</v>
      </c>
      <c r="D26" s="491">
        <v>65</v>
      </c>
      <c r="E26" s="492">
        <v>37087</v>
      </c>
      <c r="F26" s="493" t="s">
        <v>252</v>
      </c>
    </row>
    <row r="27" spans="1:6" ht="15">
      <c r="A27" s="77">
        <v>20</v>
      </c>
      <c r="B27" s="489" t="s">
        <v>285</v>
      </c>
      <c r="C27" s="490" t="s">
        <v>807</v>
      </c>
      <c r="D27" s="491">
        <v>16</v>
      </c>
      <c r="E27" s="492">
        <v>39944</v>
      </c>
      <c r="F27" s="493" t="s">
        <v>790</v>
      </c>
    </row>
    <row r="28" spans="1:6" ht="15">
      <c r="A28" s="77">
        <v>21</v>
      </c>
      <c r="B28" s="489" t="s">
        <v>286</v>
      </c>
      <c r="C28" s="490" t="s">
        <v>808</v>
      </c>
      <c r="D28" s="491">
        <v>12</v>
      </c>
      <c r="E28" s="492">
        <v>45758</v>
      </c>
      <c r="F28" s="493" t="s">
        <v>809</v>
      </c>
    </row>
    <row r="29" spans="1:6" ht="15">
      <c r="A29" s="77">
        <v>22</v>
      </c>
      <c r="B29" s="489" t="s">
        <v>287</v>
      </c>
      <c r="C29" s="490" t="s">
        <v>810</v>
      </c>
      <c r="D29" s="491">
        <v>35</v>
      </c>
      <c r="E29" s="492">
        <v>43082</v>
      </c>
      <c r="F29" s="493" t="s">
        <v>794</v>
      </c>
    </row>
    <row r="30" spans="1:6" ht="15">
      <c r="A30" s="77">
        <v>23</v>
      </c>
      <c r="B30" s="489" t="s">
        <v>437</v>
      </c>
      <c r="C30" s="490" t="s">
        <v>438</v>
      </c>
      <c r="D30" s="491">
        <v>49</v>
      </c>
      <c r="E30" s="492">
        <v>42415</v>
      </c>
      <c r="F30" s="493" t="s">
        <v>252</v>
      </c>
    </row>
    <row r="31" spans="1:6" ht="15">
      <c r="A31" s="77">
        <v>24</v>
      </c>
      <c r="B31" s="489" t="s">
        <v>288</v>
      </c>
      <c r="C31" s="490" t="s">
        <v>811</v>
      </c>
      <c r="D31" s="491">
        <v>52</v>
      </c>
      <c r="E31" s="492">
        <v>40252</v>
      </c>
      <c r="F31" s="493" t="s">
        <v>790</v>
      </c>
    </row>
    <row r="32" spans="1:6" ht="15">
      <c r="A32" s="77">
        <v>25</v>
      </c>
      <c r="B32" s="489" t="s">
        <v>812</v>
      </c>
      <c r="C32" s="490" t="s">
        <v>813</v>
      </c>
      <c r="D32" s="491">
        <v>7</v>
      </c>
      <c r="E32" s="492">
        <v>45758</v>
      </c>
      <c r="F32" s="493" t="s">
        <v>814</v>
      </c>
    </row>
    <row r="33" spans="1:6" ht="15">
      <c r="A33" s="77">
        <v>26</v>
      </c>
      <c r="B33" s="489" t="s">
        <v>815</v>
      </c>
      <c r="C33" s="490" t="s">
        <v>816</v>
      </c>
      <c r="D33" s="491">
        <v>38</v>
      </c>
      <c r="E33" s="492">
        <v>45791</v>
      </c>
      <c r="F33" s="493" t="s">
        <v>817</v>
      </c>
    </row>
    <row r="34" spans="1:6" ht="15">
      <c r="A34" s="77">
        <v>27</v>
      </c>
      <c r="B34" s="489" t="s">
        <v>289</v>
      </c>
      <c r="C34" s="490"/>
      <c r="D34" s="491">
        <v>64</v>
      </c>
      <c r="E34" s="492">
        <v>40344</v>
      </c>
      <c r="F34" s="493" t="s">
        <v>250</v>
      </c>
    </row>
    <row r="35" spans="1:6" ht="15.75" thickBot="1">
      <c r="A35" s="194">
        <v>28</v>
      </c>
      <c r="B35" s="494" t="s">
        <v>405</v>
      </c>
      <c r="C35" s="495" t="s">
        <v>406</v>
      </c>
      <c r="D35" s="496">
        <v>6</v>
      </c>
      <c r="E35" s="497">
        <v>37691</v>
      </c>
      <c r="F35" s="498" t="s">
        <v>790</v>
      </c>
    </row>
  </sheetData>
  <sheetProtection/>
  <mergeCells count="7">
    <mergeCell ref="A1:B6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69">
      <selection activeCell="R150" sqref="R150"/>
    </sheetView>
  </sheetViews>
  <sheetFormatPr defaultColWidth="9.140625" defaultRowHeight="15"/>
  <cols>
    <col min="1" max="1" width="16.140625" style="0" bestFit="1" customWidth="1"/>
    <col min="2" max="2" width="22.57421875" style="0" bestFit="1" customWidth="1"/>
    <col min="3" max="3" width="10.421875" style="0" bestFit="1" customWidth="1"/>
    <col min="4" max="4" width="16.7109375" style="0" customWidth="1"/>
    <col min="5" max="16" width="8.7109375" style="0" bestFit="1" customWidth="1"/>
    <col min="17" max="17" width="9.7109375" style="0" bestFit="1" customWidth="1"/>
    <col min="21" max="21" width="15.421875" style="0" customWidth="1"/>
  </cols>
  <sheetData>
    <row r="1" ht="15">
      <c r="D1" s="611" t="s">
        <v>348</v>
      </c>
    </row>
    <row r="3" spans="1:17" ht="15">
      <c r="A3" s="512"/>
      <c r="B3" s="512"/>
      <c r="C3" s="612"/>
      <c r="D3" s="613"/>
      <c r="E3" s="512" t="s">
        <v>14</v>
      </c>
      <c r="F3" s="512" t="s">
        <v>15</v>
      </c>
      <c r="G3" s="512" t="s">
        <v>16</v>
      </c>
      <c r="H3" s="512" t="s">
        <v>17</v>
      </c>
      <c r="I3" s="512" t="s">
        <v>18</v>
      </c>
      <c r="J3" s="512" t="s">
        <v>19</v>
      </c>
      <c r="K3" s="512" t="s">
        <v>20</v>
      </c>
      <c r="L3" s="512" t="s">
        <v>21</v>
      </c>
      <c r="M3" s="512" t="s">
        <v>22</v>
      </c>
      <c r="N3" s="512" t="s">
        <v>23</v>
      </c>
      <c r="O3" s="512" t="s">
        <v>24</v>
      </c>
      <c r="P3" s="512" t="s">
        <v>25</v>
      </c>
      <c r="Q3" s="512" t="s">
        <v>26</v>
      </c>
    </row>
    <row r="4" spans="1:17" ht="15">
      <c r="A4" s="512">
        <v>1</v>
      </c>
      <c r="B4" s="512" t="s">
        <v>290</v>
      </c>
      <c r="C4" s="612" t="s">
        <v>349</v>
      </c>
      <c r="D4" s="613" t="s">
        <v>335</v>
      </c>
      <c r="E4" s="512">
        <v>66960</v>
      </c>
      <c r="F4" s="512"/>
      <c r="G4" s="512"/>
      <c r="H4" s="512">
        <v>22316</v>
      </c>
      <c r="I4" s="512"/>
      <c r="J4" s="512"/>
      <c r="K4" s="512">
        <v>42408</v>
      </c>
      <c r="L4" s="512">
        <v>28747</v>
      </c>
      <c r="M4" s="512">
        <v>28800</v>
      </c>
      <c r="N4" s="512">
        <v>48425</v>
      </c>
      <c r="O4" s="512"/>
      <c r="P4" s="512">
        <v>14625</v>
      </c>
      <c r="Q4" s="512">
        <f>SUM(E4:P4)</f>
        <v>252281</v>
      </c>
    </row>
    <row r="5" spans="1:17" ht="15">
      <c r="A5" s="512">
        <v>2</v>
      </c>
      <c r="B5" s="512" t="s">
        <v>290</v>
      </c>
      <c r="C5" s="612" t="s">
        <v>349</v>
      </c>
      <c r="D5" s="613" t="s">
        <v>350</v>
      </c>
      <c r="E5" s="512">
        <v>76632</v>
      </c>
      <c r="F5" s="512"/>
      <c r="G5" s="512"/>
      <c r="H5" s="512">
        <v>24000</v>
      </c>
      <c r="I5" s="512"/>
      <c r="J5" s="512"/>
      <c r="K5" s="512">
        <v>44640</v>
      </c>
      <c r="L5" s="512">
        <v>37200</v>
      </c>
      <c r="M5" s="512">
        <v>32400</v>
      </c>
      <c r="N5" s="512">
        <v>44700</v>
      </c>
      <c r="O5" s="512"/>
      <c r="P5" s="512">
        <v>3960</v>
      </c>
      <c r="Q5" s="512">
        <f aca="true" t="shared" si="0" ref="Q5:Q13">SUM(E5:P5)</f>
        <v>263532</v>
      </c>
    </row>
    <row r="6" spans="1:17" ht="15">
      <c r="A6" s="512">
        <v>3</v>
      </c>
      <c r="B6" s="512" t="s">
        <v>290</v>
      </c>
      <c r="C6" s="612" t="s">
        <v>349</v>
      </c>
      <c r="D6" s="613" t="s">
        <v>351</v>
      </c>
      <c r="E6" s="512">
        <v>33236</v>
      </c>
      <c r="F6" s="512"/>
      <c r="G6" s="512"/>
      <c r="H6" s="512">
        <v>24000</v>
      </c>
      <c r="I6" s="512"/>
      <c r="J6" s="512"/>
      <c r="K6" s="512">
        <v>52080</v>
      </c>
      <c r="L6" s="512">
        <v>37200</v>
      </c>
      <c r="M6" s="512">
        <v>26141</v>
      </c>
      <c r="N6" s="512"/>
      <c r="O6" s="512"/>
      <c r="P6" s="512">
        <v>31680</v>
      </c>
      <c r="Q6" s="512">
        <f t="shared" si="0"/>
        <v>204337</v>
      </c>
    </row>
    <row r="7" spans="1:17" ht="15">
      <c r="A7" s="512">
        <v>4</v>
      </c>
      <c r="B7" s="512" t="s">
        <v>290</v>
      </c>
      <c r="C7" s="612" t="s">
        <v>349</v>
      </c>
      <c r="D7" s="613" t="s">
        <v>343</v>
      </c>
      <c r="E7" s="512">
        <v>1440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>
        <f t="shared" si="0"/>
        <v>1440</v>
      </c>
    </row>
    <row r="8" spans="1:17" ht="15">
      <c r="A8" s="512">
        <v>5</v>
      </c>
      <c r="B8" s="512" t="s">
        <v>290</v>
      </c>
      <c r="C8" s="612" t="s">
        <v>349</v>
      </c>
      <c r="D8" s="613" t="s">
        <v>352</v>
      </c>
      <c r="E8" s="512">
        <v>3720</v>
      </c>
      <c r="F8" s="512"/>
      <c r="G8" s="512"/>
      <c r="H8" s="512">
        <v>4800</v>
      </c>
      <c r="I8" s="512"/>
      <c r="J8" s="512"/>
      <c r="K8" s="512">
        <v>7440</v>
      </c>
      <c r="L8" s="512">
        <v>7440</v>
      </c>
      <c r="M8" s="512">
        <v>14400</v>
      </c>
      <c r="N8" s="512"/>
      <c r="O8" s="512"/>
      <c r="P8" s="512">
        <v>3960</v>
      </c>
      <c r="Q8" s="512">
        <f t="shared" si="0"/>
        <v>41760</v>
      </c>
    </row>
    <row r="9" spans="1:17" ht="15">
      <c r="A9" s="512">
        <v>6</v>
      </c>
      <c r="B9" s="512" t="s">
        <v>290</v>
      </c>
      <c r="C9" s="612" t="s">
        <v>349</v>
      </c>
      <c r="D9" s="613" t="s">
        <v>353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>
        <f t="shared" si="0"/>
        <v>0</v>
      </c>
    </row>
    <row r="10" spans="1:17" ht="15">
      <c r="A10" s="512">
        <v>7</v>
      </c>
      <c r="B10" s="512" t="s">
        <v>290</v>
      </c>
      <c r="C10" s="612" t="s">
        <v>349</v>
      </c>
      <c r="D10" s="613" t="s">
        <v>354</v>
      </c>
      <c r="E10" s="512">
        <v>5208</v>
      </c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>
        <v>8448</v>
      </c>
      <c r="Q10" s="512">
        <f t="shared" si="0"/>
        <v>13656</v>
      </c>
    </row>
    <row r="11" spans="1:17" ht="15">
      <c r="A11" s="512">
        <v>8</v>
      </c>
      <c r="B11" s="512" t="s">
        <v>290</v>
      </c>
      <c r="C11" s="612" t="s">
        <v>349</v>
      </c>
      <c r="D11" s="613" t="s">
        <v>382</v>
      </c>
      <c r="E11" s="512"/>
      <c r="F11" s="512"/>
      <c r="G11" s="512"/>
      <c r="H11" s="512"/>
      <c r="I11" s="512"/>
      <c r="J11" s="512"/>
      <c r="K11" s="512"/>
      <c r="L11" s="512">
        <v>6696</v>
      </c>
      <c r="M11" s="512"/>
      <c r="N11" s="512">
        <v>266</v>
      </c>
      <c r="O11" s="512"/>
      <c r="P11" s="512">
        <v>818</v>
      </c>
      <c r="Q11" s="512">
        <f t="shared" si="0"/>
        <v>7780</v>
      </c>
    </row>
    <row r="12" spans="1:17" ht="15">
      <c r="A12" s="512">
        <v>9</v>
      </c>
      <c r="B12" s="512" t="s">
        <v>290</v>
      </c>
      <c r="C12" s="612" t="s">
        <v>349</v>
      </c>
      <c r="D12" s="613" t="s">
        <v>356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>
        <f t="shared" si="0"/>
        <v>0</v>
      </c>
    </row>
    <row r="13" spans="1:17" ht="15">
      <c r="A13" s="512">
        <v>10</v>
      </c>
      <c r="B13" s="512" t="s">
        <v>290</v>
      </c>
      <c r="C13" s="612" t="s">
        <v>349</v>
      </c>
      <c r="D13" s="613" t="s">
        <v>357</v>
      </c>
      <c r="E13" s="512"/>
      <c r="F13" s="512"/>
      <c r="G13" s="512"/>
      <c r="H13" s="512"/>
      <c r="I13" s="512"/>
      <c r="J13" s="512"/>
      <c r="K13" s="512"/>
      <c r="L13" s="512">
        <v>7440</v>
      </c>
      <c r="M13" s="512">
        <v>18114</v>
      </c>
      <c r="N13" s="512">
        <v>14900</v>
      </c>
      <c r="O13" s="512"/>
      <c r="P13" s="512"/>
      <c r="Q13" s="512">
        <f t="shared" si="0"/>
        <v>40454</v>
      </c>
    </row>
    <row r="14" spans="1:17" ht="15">
      <c r="A14" s="614" t="s">
        <v>26</v>
      </c>
      <c r="B14" s="614"/>
      <c r="C14" s="615"/>
      <c r="D14" s="616"/>
      <c r="E14" s="614">
        <f aca="true" t="shared" si="1" ref="E14:Q14">-SUM(E4:E13)</f>
        <v>-187196</v>
      </c>
      <c r="F14" s="614">
        <f t="shared" si="1"/>
        <v>0</v>
      </c>
      <c r="G14" s="614">
        <f t="shared" si="1"/>
        <v>0</v>
      </c>
      <c r="H14" s="614">
        <f t="shared" si="1"/>
        <v>-75116</v>
      </c>
      <c r="I14" s="614">
        <f t="shared" si="1"/>
        <v>0</v>
      </c>
      <c r="J14" s="614">
        <f t="shared" si="1"/>
        <v>0</v>
      </c>
      <c r="K14" s="614">
        <f t="shared" si="1"/>
        <v>-146568</v>
      </c>
      <c r="L14" s="614">
        <f t="shared" si="1"/>
        <v>-124723</v>
      </c>
      <c r="M14" s="614">
        <f t="shared" si="1"/>
        <v>-119855</v>
      </c>
      <c r="N14" s="614">
        <f t="shared" si="1"/>
        <v>-108291</v>
      </c>
      <c r="O14" s="614">
        <f t="shared" si="1"/>
        <v>0</v>
      </c>
      <c r="P14" s="614">
        <f t="shared" si="1"/>
        <v>-63491</v>
      </c>
      <c r="Q14" s="614">
        <f t="shared" si="1"/>
        <v>-825240</v>
      </c>
    </row>
    <row r="16" spans="1:17" ht="15">
      <c r="A16" s="512">
        <v>2</v>
      </c>
      <c r="B16" s="512" t="s">
        <v>291</v>
      </c>
      <c r="C16" s="612" t="s">
        <v>349</v>
      </c>
      <c r="D16" s="613" t="s">
        <v>358</v>
      </c>
      <c r="E16" s="512">
        <v>770</v>
      </c>
      <c r="F16" s="512">
        <v>1085</v>
      </c>
      <c r="G16" s="512">
        <v>1650</v>
      </c>
      <c r="H16" s="512"/>
      <c r="I16" s="512">
        <v>3720</v>
      </c>
      <c r="J16" s="512">
        <v>9860</v>
      </c>
      <c r="K16" s="512">
        <v>6595</v>
      </c>
      <c r="L16" s="512">
        <v>2869</v>
      </c>
      <c r="M16" s="512">
        <v>29402</v>
      </c>
      <c r="N16" s="512"/>
      <c r="O16" s="512">
        <v>1030</v>
      </c>
      <c r="P16" s="512">
        <v>30</v>
      </c>
      <c r="Q16" s="512">
        <f aca="true" t="shared" si="2" ref="Q16:Q29">SUM(E16:P16)</f>
        <v>57011</v>
      </c>
    </row>
    <row r="17" spans="1:17" ht="15">
      <c r="A17" s="512">
        <v>3</v>
      </c>
      <c r="B17" s="512" t="s">
        <v>291</v>
      </c>
      <c r="C17" s="612" t="s">
        <v>349</v>
      </c>
      <c r="D17" s="613" t="s">
        <v>359</v>
      </c>
      <c r="E17" s="512">
        <v>2324</v>
      </c>
      <c r="F17" s="512">
        <v>2121</v>
      </c>
      <c r="G17" s="512"/>
      <c r="H17" s="512"/>
      <c r="I17" s="512"/>
      <c r="J17" s="512"/>
      <c r="K17" s="512">
        <v>1024</v>
      </c>
      <c r="L17" s="512">
        <v>5681</v>
      </c>
      <c r="M17" s="512"/>
      <c r="N17" s="512">
        <v>5611</v>
      </c>
      <c r="O17" s="512">
        <v>5862</v>
      </c>
      <c r="P17" s="512">
        <v>4307</v>
      </c>
      <c r="Q17" s="512">
        <f t="shared" si="2"/>
        <v>26930</v>
      </c>
    </row>
    <row r="18" spans="1:17" ht="15">
      <c r="A18" s="512">
        <v>4</v>
      </c>
      <c r="B18" s="512" t="s">
        <v>291</v>
      </c>
      <c r="C18" s="612" t="s">
        <v>349</v>
      </c>
      <c r="D18" s="613" t="s">
        <v>335</v>
      </c>
      <c r="E18" s="512">
        <v>7840</v>
      </c>
      <c r="F18" s="512"/>
      <c r="G18" s="512"/>
      <c r="H18" s="512"/>
      <c r="I18" s="512"/>
      <c r="J18" s="512"/>
      <c r="K18" s="512"/>
      <c r="L18" s="512">
        <v>3300</v>
      </c>
      <c r="M18" s="512"/>
      <c r="N18" s="512"/>
      <c r="O18" s="512"/>
      <c r="P18" s="512"/>
      <c r="Q18" s="512">
        <f t="shared" si="2"/>
        <v>11140</v>
      </c>
    </row>
    <row r="19" spans="1:17" ht="15">
      <c r="A19" s="512">
        <v>5</v>
      </c>
      <c r="B19" s="512" t="s">
        <v>291</v>
      </c>
      <c r="C19" s="612" t="s">
        <v>349</v>
      </c>
      <c r="D19" s="613" t="s">
        <v>292</v>
      </c>
      <c r="E19" s="512">
        <v>27664</v>
      </c>
      <c r="F19" s="512"/>
      <c r="G19" s="512"/>
      <c r="H19" s="512"/>
      <c r="I19" s="512"/>
      <c r="J19" s="512"/>
      <c r="K19" s="512">
        <v>5670</v>
      </c>
      <c r="L19" s="512"/>
      <c r="M19" s="512"/>
      <c r="N19" s="512"/>
      <c r="O19" s="512"/>
      <c r="P19" s="512">
        <v>7480</v>
      </c>
      <c r="Q19" s="512">
        <f t="shared" si="2"/>
        <v>40814</v>
      </c>
    </row>
    <row r="20" spans="1:17" ht="15">
      <c r="A20" s="512">
        <v>6</v>
      </c>
      <c r="B20" s="512" t="s">
        <v>291</v>
      </c>
      <c r="C20" s="612" t="s">
        <v>349</v>
      </c>
      <c r="D20" s="613" t="s">
        <v>360</v>
      </c>
      <c r="E20" s="512">
        <v>964</v>
      </c>
      <c r="F20" s="512"/>
      <c r="G20" s="512"/>
      <c r="H20" s="512">
        <v>7350</v>
      </c>
      <c r="I20" s="512"/>
      <c r="J20" s="512"/>
      <c r="K20" s="512"/>
      <c r="L20" s="512"/>
      <c r="M20" s="512"/>
      <c r="N20" s="512"/>
      <c r="O20" s="512"/>
      <c r="P20" s="512"/>
      <c r="Q20" s="512"/>
    </row>
    <row r="21" spans="1:17" ht="15">
      <c r="A21" s="512">
        <v>7</v>
      </c>
      <c r="B21" s="512" t="s">
        <v>291</v>
      </c>
      <c r="C21" s="612" t="s">
        <v>349</v>
      </c>
      <c r="D21" s="613" t="s">
        <v>361</v>
      </c>
      <c r="E21" s="512">
        <v>4480</v>
      </c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>
        <f t="shared" si="2"/>
        <v>4480</v>
      </c>
    </row>
    <row r="22" spans="1:17" ht="15">
      <c r="A22" s="512">
        <v>8</v>
      </c>
      <c r="B22" s="512" t="s">
        <v>291</v>
      </c>
      <c r="C22" s="612" t="s">
        <v>349</v>
      </c>
      <c r="D22" s="613" t="s">
        <v>362</v>
      </c>
      <c r="E22" s="512">
        <v>3360</v>
      </c>
      <c r="F22" s="512"/>
      <c r="G22" s="512"/>
      <c r="H22" s="512">
        <v>1050</v>
      </c>
      <c r="I22" s="512"/>
      <c r="J22" s="512"/>
      <c r="K22" s="512">
        <v>1134</v>
      </c>
      <c r="L22" s="512"/>
      <c r="M22" s="512"/>
      <c r="N22" s="512"/>
      <c r="O22" s="512"/>
      <c r="P22" s="512"/>
      <c r="Q22" s="512">
        <f t="shared" si="2"/>
        <v>5544</v>
      </c>
    </row>
    <row r="23" spans="1:17" ht="15">
      <c r="A23" s="512">
        <v>9</v>
      </c>
      <c r="B23" s="512" t="s">
        <v>291</v>
      </c>
      <c r="C23" s="612" t="s">
        <v>349</v>
      </c>
      <c r="D23" s="613" t="s">
        <v>282</v>
      </c>
      <c r="E23" s="512">
        <v>5940</v>
      </c>
      <c r="F23" s="512"/>
      <c r="G23" s="512"/>
      <c r="H23" s="512"/>
      <c r="I23" s="512"/>
      <c r="J23" s="512"/>
      <c r="K23" s="512">
        <v>2221</v>
      </c>
      <c r="L23" s="512">
        <v>11875</v>
      </c>
      <c r="M23" s="512"/>
      <c r="N23" s="512"/>
      <c r="O23" s="512"/>
      <c r="P23" s="512"/>
      <c r="Q23" s="512">
        <f t="shared" si="2"/>
        <v>20036</v>
      </c>
    </row>
    <row r="24" spans="1:17" ht="15">
      <c r="A24" s="512">
        <v>10</v>
      </c>
      <c r="B24" s="512" t="s">
        <v>291</v>
      </c>
      <c r="C24" s="612" t="s">
        <v>349</v>
      </c>
      <c r="D24" s="613" t="s">
        <v>363</v>
      </c>
      <c r="E24" s="512">
        <v>5600</v>
      </c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>
        <f t="shared" si="2"/>
        <v>5600</v>
      </c>
    </row>
    <row r="25" spans="1:17" ht="15">
      <c r="A25" s="512">
        <v>11</v>
      </c>
      <c r="B25" s="512" t="s">
        <v>291</v>
      </c>
      <c r="C25" s="612" t="s">
        <v>349</v>
      </c>
      <c r="D25" s="613" t="s">
        <v>364</v>
      </c>
      <c r="E25" s="512">
        <v>5600</v>
      </c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5">
      <c r="A26" s="512">
        <v>12</v>
      </c>
      <c r="B26" s="512" t="s">
        <v>291</v>
      </c>
      <c r="C26" s="612" t="s">
        <v>349</v>
      </c>
      <c r="D26" s="613" t="s">
        <v>365</v>
      </c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>
        <f t="shared" si="2"/>
        <v>0</v>
      </c>
    </row>
    <row r="27" spans="1:17" ht="15">
      <c r="A27" s="512">
        <v>13</v>
      </c>
      <c r="B27" s="512" t="s">
        <v>291</v>
      </c>
      <c r="C27" s="612" t="s">
        <v>349</v>
      </c>
      <c r="D27" s="613" t="s">
        <v>355</v>
      </c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>
        <f t="shared" si="2"/>
        <v>0</v>
      </c>
    </row>
    <row r="28" spans="1:17" ht="15">
      <c r="A28" s="512">
        <v>14</v>
      </c>
      <c r="B28" s="512" t="s">
        <v>291</v>
      </c>
      <c r="C28" s="612" t="s">
        <v>349</v>
      </c>
      <c r="D28" s="613" t="s">
        <v>366</v>
      </c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>
        <f t="shared" si="2"/>
        <v>0</v>
      </c>
    </row>
    <row r="29" spans="1:17" ht="15">
      <c r="A29" s="512">
        <v>15</v>
      </c>
      <c r="B29" s="512" t="s">
        <v>291</v>
      </c>
      <c r="C29" s="612" t="s">
        <v>349</v>
      </c>
      <c r="D29" s="613" t="s">
        <v>367</v>
      </c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>
        <f t="shared" si="2"/>
        <v>0</v>
      </c>
    </row>
    <row r="30" spans="1:17" ht="15">
      <c r="A30" s="512">
        <v>16</v>
      </c>
      <c r="B30" s="512" t="s">
        <v>291</v>
      </c>
      <c r="C30" s="612" t="s">
        <v>349</v>
      </c>
      <c r="D30" s="613" t="s">
        <v>354</v>
      </c>
      <c r="E30" s="512">
        <v>6496</v>
      </c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>
        <f>SUM(E30:P30)</f>
        <v>6496</v>
      </c>
    </row>
    <row r="31" spans="1:17" ht="15">
      <c r="A31" s="614" t="s">
        <v>368</v>
      </c>
      <c r="B31" s="614"/>
      <c r="C31" s="615"/>
      <c r="D31" s="616" t="s">
        <v>369</v>
      </c>
      <c r="E31" s="614">
        <f aca="true" t="shared" si="3" ref="E31:Q31">-SUM(E16:E30)</f>
        <v>-71038</v>
      </c>
      <c r="F31" s="614">
        <f t="shared" si="3"/>
        <v>-3206</v>
      </c>
      <c r="G31" s="614">
        <f t="shared" si="3"/>
        <v>-1650</v>
      </c>
      <c r="H31" s="614">
        <f t="shared" si="3"/>
        <v>-8400</v>
      </c>
      <c r="I31" s="614">
        <f t="shared" si="3"/>
        <v>-3720</v>
      </c>
      <c r="J31" s="614">
        <f t="shared" si="3"/>
        <v>-9860</v>
      </c>
      <c r="K31" s="614">
        <f t="shared" si="3"/>
        <v>-16644</v>
      </c>
      <c r="L31" s="614">
        <f t="shared" si="3"/>
        <v>-23725</v>
      </c>
      <c r="M31" s="614">
        <f t="shared" si="3"/>
        <v>-29402</v>
      </c>
      <c r="N31" s="614">
        <f t="shared" si="3"/>
        <v>-5611</v>
      </c>
      <c r="O31" s="614">
        <f t="shared" si="3"/>
        <v>-6892</v>
      </c>
      <c r="P31" s="614">
        <f t="shared" si="3"/>
        <v>-11817</v>
      </c>
      <c r="Q31" s="614">
        <f t="shared" si="3"/>
        <v>-178051</v>
      </c>
    </row>
    <row r="32" spans="1:17" ht="15">
      <c r="A32" s="512">
        <v>1</v>
      </c>
      <c r="B32" s="512" t="s">
        <v>291</v>
      </c>
      <c r="C32" s="612" t="s">
        <v>370</v>
      </c>
      <c r="D32" s="613" t="s">
        <v>371</v>
      </c>
      <c r="E32" s="512">
        <v>69390</v>
      </c>
      <c r="F32" s="512">
        <v>640</v>
      </c>
      <c r="G32" s="512"/>
      <c r="H32" s="512"/>
      <c r="I32" s="512"/>
      <c r="J32" s="512">
        <v>1950</v>
      </c>
      <c r="K32" s="512"/>
      <c r="L32" s="512"/>
      <c r="M32" s="512"/>
      <c r="N32" s="512"/>
      <c r="O32" s="512">
        <v>3425</v>
      </c>
      <c r="P32" s="512"/>
      <c r="Q32" s="512">
        <f aca="true" t="shared" si="4" ref="Q32:Q42">SUM(E32:P32)</f>
        <v>75405</v>
      </c>
    </row>
    <row r="33" spans="1:17" ht="15">
      <c r="A33" s="512">
        <v>2</v>
      </c>
      <c r="B33" s="512" t="s">
        <v>291</v>
      </c>
      <c r="C33" s="612" t="s">
        <v>370</v>
      </c>
      <c r="D33" s="613" t="s">
        <v>335</v>
      </c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>
        <v>5130</v>
      </c>
      <c r="P33" s="512"/>
      <c r="Q33" s="512">
        <f t="shared" si="4"/>
        <v>5130</v>
      </c>
    </row>
    <row r="34" spans="1:17" ht="15">
      <c r="A34" s="512">
        <v>3</v>
      </c>
      <c r="B34" s="512" t="s">
        <v>291</v>
      </c>
      <c r="C34" s="612" t="s">
        <v>370</v>
      </c>
      <c r="D34" s="613" t="s">
        <v>292</v>
      </c>
      <c r="E34" s="512"/>
      <c r="F34" s="512">
        <v>22080</v>
      </c>
      <c r="G34" s="512"/>
      <c r="H34" s="512"/>
      <c r="I34" s="512"/>
      <c r="J34" s="512"/>
      <c r="K34" s="512"/>
      <c r="L34" s="512"/>
      <c r="M34" s="512"/>
      <c r="N34" s="512"/>
      <c r="O34" s="512">
        <v>33912</v>
      </c>
      <c r="P34" s="512"/>
      <c r="Q34" s="512">
        <f t="shared" si="4"/>
        <v>55992</v>
      </c>
    </row>
    <row r="35" spans="1:17" ht="15">
      <c r="A35" s="512">
        <v>4</v>
      </c>
      <c r="B35" s="512" t="s">
        <v>291</v>
      </c>
      <c r="C35" s="612" t="s">
        <v>370</v>
      </c>
      <c r="D35" s="613" t="s">
        <v>360</v>
      </c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>
        <f t="shared" si="4"/>
        <v>0</v>
      </c>
    </row>
    <row r="36" spans="1:17" ht="15">
      <c r="A36" s="512">
        <v>5</v>
      </c>
      <c r="B36" s="512" t="s">
        <v>291</v>
      </c>
      <c r="C36" s="612" t="s">
        <v>370</v>
      </c>
      <c r="D36" s="613" t="s">
        <v>830</v>
      </c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>
        <v>7480</v>
      </c>
      <c r="P36" s="512"/>
      <c r="Q36" s="512">
        <f t="shared" si="4"/>
        <v>7480</v>
      </c>
    </row>
    <row r="37" spans="1:17" ht="15">
      <c r="A37" s="512">
        <v>6</v>
      </c>
      <c r="B37" s="512" t="s">
        <v>291</v>
      </c>
      <c r="C37" s="612" t="s">
        <v>370</v>
      </c>
      <c r="D37" s="613" t="s">
        <v>823</v>
      </c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>
        <v>3600</v>
      </c>
      <c r="P37" s="512"/>
      <c r="Q37" s="512">
        <f t="shared" si="4"/>
        <v>3600</v>
      </c>
    </row>
    <row r="38" spans="1:17" ht="15">
      <c r="A38" s="512">
        <v>7</v>
      </c>
      <c r="B38" s="512" t="s">
        <v>291</v>
      </c>
      <c r="C38" s="612" t="s">
        <v>370</v>
      </c>
      <c r="D38" s="613" t="s">
        <v>396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>
        <v>312</v>
      </c>
      <c r="P38" s="512"/>
      <c r="Q38" s="512">
        <f t="shared" si="4"/>
        <v>312</v>
      </c>
    </row>
    <row r="39" spans="1:17" ht="15">
      <c r="A39" s="512">
        <v>8</v>
      </c>
      <c r="B39" s="512" t="s">
        <v>291</v>
      </c>
      <c r="C39" s="612" t="s">
        <v>370</v>
      </c>
      <c r="D39" s="613" t="s">
        <v>831</v>
      </c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>
        <v>7200</v>
      </c>
      <c r="P39" s="512"/>
      <c r="Q39" s="512">
        <f t="shared" si="4"/>
        <v>7200</v>
      </c>
    </row>
    <row r="40" spans="1:17" ht="15">
      <c r="A40" s="512">
        <v>9</v>
      </c>
      <c r="B40" s="512" t="s">
        <v>291</v>
      </c>
      <c r="C40" s="612" t="s">
        <v>370</v>
      </c>
      <c r="D40" s="613" t="s">
        <v>832</v>
      </c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>
        <v>55035</v>
      </c>
      <c r="P40" s="512"/>
      <c r="Q40" s="512">
        <f t="shared" si="4"/>
        <v>55035</v>
      </c>
    </row>
    <row r="41" spans="1:17" ht="13.5" customHeight="1">
      <c r="A41" s="512">
        <v>10</v>
      </c>
      <c r="B41" s="512" t="s">
        <v>291</v>
      </c>
      <c r="C41" s="612" t="s">
        <v>370</v>
      </c>
      <c r="D41" s="613" t="s">
        <v>363</v>
      </c>
      <c r="E41" s="512"/>
      <c r="F41" s="512">
        <v>4158</v>
      </c>
      <c r="G41" s="512">
        <v>37963</v>
      </c>
      <c r="H41" s="512"/>
      <c r="I41" s="512">
        <v>5000</v>
      </c>
      <c r="J41" s="512">
        <v>3312</v>
      </c>
      <c r="K41" s="512"/>
      <c r="L41" s="512"/>
      <c r="M41" s="512"/>
      <c r="N41" s="512"/>
      <c r="O41" s="512"/>
      <c r="P41" s="512"/>
      <c r="Q41" s="512">
        <f t="shared" si="4"/>
        <v>50433</v>
      </c>
    </row>
    <row r="42" spans="1:17" ht="15">
      <c r="A42" s="512">
        <v>11</v>
      </c>
      <c r="B42" s="512" t="s">
        <v>291</v>
      </c>
      <c r="C42" s="612" t="s">
        <v>370</v>
      </c>
      <c r="D42" s="613" t="s">
        <v>365</v>
      </c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>
        <f t="shared" si="4"/>
        <v>0</v>
      </c>
    </row>
    <row r="43" spans="1:17" ht="15">
      <c r="A43" s="512">
        <v>12</v>
      </c>
      <c r="B43" s="512" t="s">
        <v>291</v>
      </c>
      <c r="C43" s="612" t="s">
        <v>370</v>
      </c>
      <c r="D43" s="613" t="s">
        <v>364</v>
      </c>
      <c r="E43" s="512"/>
      <c r="F43" s="512">
        <v>30860</v>
      </c>
      <c r="G43" s="512">
        <v>25736</v>
      </c>
      <c r="H43" s="512"/>
      <c r="I43" s="512">
        <v>21235</v>
      </c>
      <c r="J43" s="512">
        <v>7488</v>
      </c>
      <c r="K43" s="512"/>
      <c r="L43" s="512"/>
      <c r="M43" s="512"/>
      <c r="N43" s="512"/>
      <c r="O43" s="512"/>
      <c r="P43" s="612"/>
      <c r="Q43" s="512"/>
    </row>
    <row r="44" spans="1:17" ht="15">
      <c r="A44" s="512">
        <v>13</v>
      </c>
      <c r="B44" s="512" t="s">
        <v>291</v>
      </c>
      <c r="C44" s="612" t="s">
        <v>370</v>
      </c>
      <c r="D44" s="613" t="s">
        <v>372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>
        <v>33812</v>
      </c>
      <c r="P44" s="612"/>
      <c r="Q44" s="512">
        <f aca="true" t="shared" si="5" ref="Q44:Q53">SUM(E44:P44)</f>
        <v>33812</v>
      </c>
    </row>
    <row r="45" spans="1:17" ht="15">
      <c r="A45" s="512">
        <v>14</v>
      </c>
      <c r="B45" s="512" t="s">
        <v>291</v>
      </c>
      <c r="C45" s="612" t="s">
        <v>370</v>
      </c>
      <c r="D45" s="613" t="s">
        <v>373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>
        <v>42159</v>
      </c>
      <c r="P45" s="612"/>
      <c r="Q45" s="512">
        <f t="shared" si="5"/>
        <v>42159</v>
      </c>
    </row>
    <row r="46" spans="1:17" ht="15">
      <c r="A46" s="512">
        <v>15</v>
      </c>
      <c r="B46" s="512" t="s">
        <v>291</v>
      </c>
      <c r="C46" s="612" t="s">
        <v>370</v>
      </c>
      <c r="D46" s="613" t="s">
        <v>352</v>
      </c>
      <c r="E46" s="512"/>
      <c r="F46" s="512">
        <v>15168</v>
      </c>
      <c r="G46" s="512"/>
      <c r="H46" s="512"/>
      <c r="I46" s="512">
        <v>11030</v>
      </c>
      <c r="J46" s="512">
        <v>1440</v>
      </c>
      <c r="K46" s="512"/>
      <c r="L46" s="512"/>
      <c r="M46" s="512"/>
      <c r="N46" s="512"/>
      <c r="O46" s="512">
        <v>13625</v>
      </c>
      <c r="P46" s="612"/>
      <c r="Q46" s="512">
        <f t="shared" si="5"/>
        <v>41263</v>
      </c>
    </row>
    <row r="47" spans="1:17" ht="15">
      <c r="A47" s="512">
        <v>16</v>
      </c>
      <c r="B47" s="512" t="s">
        <v>291</v>
      </c>
      <c r="C47" s="612" t="s">
        <v>370</v>
      </c>
      <c r="D47" s="613" t="s">
        <v>374</v>
      </c>
      <c r="E47" s="512"/>
      <c r="F47" s="512">
        <v>6040</v>
      </c>
      <c r="G47" s="512"/>
      <c r="H47" s="512">
        <v>1260</v>
      </c>
      <c r="I47" s="512">
        <v>9040</v>
      </c>
      <c r="J47" s="512">
        <v>1440</v>
      </c>
      <c r="K47" s="512"/>
      <c r="L47" s="512"/>
      <c r="M47" s="512"/>
      <c r="N47" s="512"/>
      <c r="O47" s="512"/>
      <c r="P47" s="612"/>
      <c r="Q47" s="512">
        <f t="shared" si="5"/>
        <v>17780</v>
      </c>
    </row>
    <row r="48" spans="1:17" ht="15">
      <c r="A48" s="512">
        <v>17</v>
      </c>
      <c r="B48" s="512" t="s">
        <v>291</v>
      </c>
      <c r="C48" s="612" t="s">
        <v>370</v>
      </c>
      <c r="D48" s="613" t="s">
        <v>442</v>
      </c>
      <c r="E48" s="512"/>
      <c r="F48" s="512"/>
      <c r="G48" s="512"/>
      <c r="H48" s="512"/>
      <c r="I48" s="512">
        <v>2837</v>
      </c>
      <c r="J48" s="512"/>
      <c r="K48" s="512"/>
      <c r="L48" s="512"/>
      <c r="M48" s="512"/>
      <c r="N48" s="512"/>
      <c r="O48" s="512">
        <v>4800</v>
      </c>
      <c r="P48" s="612"/>
      <c r="Q48" s="512">
        <f t="shared" si="5"/>
        <v>7637</v>
      </c>
    </row>
    <row r="49" spans="1:17" ht="15">
      <c r="A49" s="512">
        <v>18</v>
      </c>
      <c r="B49" s="512" t="s">
        <v>291</v>
      </c>
      <c r="C49" s="612" t="s">
        <v>370</v>
      </c>
      <c r="D49" s="613" t="s">
        <v>366</v>
      </c>
      <c r="E49" s="512"/>
      <c r="F49" s="512"/>
      <c r="G49" s="512">
        <v>35950</v>
      </c>
      <c r="H49" s="512">
        <v>1260</v>
      </c>
      <c r="I49" s="512">
        <v>22746</v>
      </c>
      <c r="J49" s="512"/>
      <c r="K49" s="512">
        <v>9000</v>
      </c>
      <c r="L49" s="512">
        <v>13860</v>
      </c>
      <c r="M49" s="512"/>
      <c r="N49" s="512"/>
      <c r="O49" s="512">
        <v>7950</v>
      </c>
      <c r="P49" s="612"/>
      <c r="Q49" s="512">
        <f t="shared" si="5"/>
        <v>90766</v>
      </c>
    </row>
    <row r="50" spans="1:17" ht="15">
      <c r="A50" s="512">
        <v>19</v>
      </c>
      <c r="B50" s="512" t="s">
        <v>291</v>
      </c>
      <c r="C50" s="612" t="s">
        <v>370</v>
      </c>
      <c r="D50" s="613" t="s">
        <v>353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>
        <v>1440</v>
      </c>
      <c r="P50" s="612"/>
      <c r="Q50" s="512">
        <f t="shared" si="5"/>
        <v>1440</v>
      </c>
    </row>
    <row r="51" spans="1:17" ht="15">
      <c r="A51" s="512">
        <v>20</v>
      </c>
      <c r="B51" s="512" t="s">
        <v>291</v>
      </c>
      <c r="C51" s="612" t="s">
        <v>370</v>
      </c>
      <c r="D51" s="613" t="s">
        <v>375</v>
      </c>
      <c r="E51" s="512"/>
      <c r="F51" s="512"/>
      <c r="G51" s="512">
        <v>11975</v>
      </c>
      <c r="H51" s="512"/>
      <c r="I51" s="512">
        <v>23425</v>
      </c>
      <c r="J51" s="512">
        <v>3600</v>
      </c>
      <c r="K51" s="512"/>
      <c r="L51" s="512"/>
      <c r="M51" s="512"/>
      <c r="N51" s="512"/>
      <c r="O51" s="512"/>
      <c r="P51" s="612"/>
      <c r="Q51" s="512">
        <f t="shared" si="5"/>
        <v>39000</v>
      </c>
    </row>
    <row r="52" spans="1:17" ht="15">
      <c r="A52" s="512">
        <v>21</v>
      </c>
      <c r="B52" s="512" t="s">
        <v>291</v>
      </c>
      <c r="C52" s="612" t="s">
        <v>370</v>
      </c>
      <c r="D52" s="613" t="s">
        <v>376</v>
      </c>
      <c r="E52" s="512"/>
      <c r="F52" s="512"/>
      <c r="G52" s="512">
        <v>2400</v>
      </c>
      <c r="H52" s="512"/>
      <c r="I52" s="512"/>
      <c r="J52" s="512"/>
      <c r="K52" s="512"/>
      <c r="L52" s="512"/>
      <c r="M52" s="512"/>
      <c r="N52" s="512"/>
      <c r="O52" s="512"/>
      <c r="P52" s="612"/>
      <c r="Q52" s="512">
        <f t="shared" si="5"/>
        <v>2400</v>
      </c>
    </row>
    <row r="53" spans="1:19" ht="15">
      <c r="A53" s="512">
        <v>22</v>
      </c>
      <c r="B53" s="512" t="s">
        <v>291</v>
      </c>
      <c r="C53" s="612" t="s">
        <v>370</v>
      </c>
      <c r="D53" s="613" t="s">
        <v>355</v>
      </c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612"/>
      <c r="Q53" s="512">
        <f t="shared" si="5"/>
        <v>0</v>
      </c>
      <c r="S53" s="49"/>
    </row>
    <row r="54" spans="1:19" s="499" customFormat="1" ht="15">
      <c r="A54" s="856" t="s">
        <v>377</v>
      </c>
      <c r="B54" s="857"/>
      <c r="C54" s="617"/>
      <c r="D54" s="618"/>
      <c r="E54" s="618">
        <f>SUM(E32:E53)</f>
        <v>69390</v>
      </c>
      <c r="F54" s="618">
        <f aca="true" t="shared" si="6" ref="F54:P54">SUM(F32:F53)</f>
        <v>78946</v>
      </c>
      <c r="G54" s="618">
        <f t="shared" si="6"/>
        <v>114024</v>
      </c>
      <c r="H54" s="618">
        <f>SUM(H32:H53)</f>
        <v>2520</v>
      </c>
      <c r="I54" s="618">
        <f t="shared" si="6"/>
        <v>95313</v>
      </c>
      <c r="J54" s="618">
        <f t="shared" si="6"/>
        <v>19230</v>
      </c>
      <c r="K54" s="618">
        <f>SUM(K32:K53)</f>
        <v>9000</v>
      </c>
      <c r="L54" s="618">
        <f t="shared" si="6"/>
        <v>13860</v>
      </c>
      <c r="M54" s="618">
        <f t="shared" si="6"/>
        <v>0</v>
      </c>
      <c r="N54" s="618">
        <f t="shared" si="6"/>
        <v>0</v>
      </c>
      <c r="O54" s="618">
        <f t="shared" si="6"/>
        <v>219880</v>
      </c>
      <c r="P54" s="618">
        <f t="shared" si="6"/>
        <v>0</v>
      </c>
      <c r="Q54" s="618">
        <f>SUM(Q32:Q53)</f>
        <v>536844</v>
      </c>
      <c r="R54"/>
      <c r="S54" s="499" t="s">
        <v>369</v>
      </c>
    </row>
    <row r="55" spans="1:17" ht="15">
      <c r="A55" s="858" t="s">
        <v>378</v>
      </c>
      <c r="B55" s="859"/>
      <c r="C55" s="619" t="s">
        <v>379</v>
      </c>
      <c r="D55" s="620" t="s">
        <v>167</v>
      </c>
      <c r="E55" s="621">
        <f>E31+E54</f>
        <v>-1648</v>
      </c>
      <c r="F55" s="621">
        <f>F31+F54</f>
        <v>75740</v>
      </c>
      <c r="G55" s="621">
        <f aca="true" t="shared" si="7" ref="G55:P55">G31+G54</f>
        <v>112374</v>
      </c>
      <c r="H55" s="621">
        <f t="shared" si="7"/>
        <v>-5880</v>
      </c>
      <c r="I55" s="621">
        <f t="shared" si="7"/>
        <v>91593</v>
      </c>
      <c r="J55" s="621">
        <f>J31+J54</f>
        <v>9370</v>
      </c>
      <c r="K55" s="621">
        <f t="shared" si="7"/>
        <v>-7644</v>
      </c>
      <c r="L55" s="621">
        <f>L31+L54</f>
        <v>-9865</v>
      </c>
      <c r="M55" s="621">
        <f t="shared" si="7"/>
        <v>-29402</v>
      </c>
      <c r="N55" s="621">
        <f>N31+N54</f>
        <v>-5611</v>
      </c>
      <c r="O55" s="621">
        <f t="shared" si="7"/>
        <v>212988</v>
      </c>
      <c r="P55" s="621">
        <f t="shared" si="7"/>
        <v>-11817</v>
      </c>
      <c r="Q55" s="621">
        <f>Q31+Q54</f>
        <v>358793</v>
      </c>
    </row>
    <row r="57" ht="15">
      <c r="D57" s="611" t="s">
        <v>380</v>
      </c>
    </row>
    <row r="59" spans="1:17" ht="15">
      <c r="A59" s="512"/>
      <c r="B59" s="512"/>
      <c r="C59" s="512"/>
      <c r="D59" s="512"/>
      <c r="E59" s="512" t="s">
        <v>14</v>
      </c>
      <c r="F59" s="512" t="s">
        <v>15</v>
      </c>
      <c r="G59" s="512" t="s">
        <v>16</v>
      </c>
      <c r="H59" s="512" t="s">
        <v>17</v>
      </c>
      <c r="I59" s="512" t="s">
        <v>18</v>
      </c>
      <c r="J59" s="512" t="s">
        <v>19</v>
      </c>
      <c r="K59" s="512" t="s">
        <v>20</v>
      </c>
      <c r="L59" s="512" t="s">
        <v>21</v>
      </c>
      <c r="M59" s="512" t="s">
        <v>22</v>
      </c>
      <c r="N59" s="512" t="s">
        <v>23</v>
      </c>
      <c r="O59" s="512" t="s">
        <v>24</v>
      </c>
      <c r="P59" s="512" t="s">
        <v>25</v>
      </c>
      <c r="Q59" s="512" t="s">
        <v>26</v>
      </c>
    </row>
    <row r="60" spans="1:17" ht="15">
      <c r="A60" s="512">
        <v>1</v>
      </c>
      <c r="B60" s="512" t="s">
        <v>335</v>
      </c>
      <c r="C60" s="512" t="s">
        <v>349</v>
      </c>
      <c r="D60" s="512" t="s">
        <v>335</v>
      </c>
      <c r="E60" s="512">
        <v>32471</v>
      </c>
      <c r="F60" s="512">
        <v>22239</v>
      </c>
      <c r="G60" s="512">
        <v>18998</v>
      </c>
      <c r="H60" s="512">
        <v>9784</v>
      </c>
      <c r="I60" s="512">
        <v>7220</v>
      </c>
      <c r="J60" s="512">
        <v>13065</v>
      </c>
      <c r="K60" s="512">
        <v>31883</v>
      </c>
      <c r="L60" s="512">
        <v>37368</v>
      </c>
      <c r="M60" s="512">
        <v>33230</v>
      </c>
      <c r="N60" s="512">
        <v>33834</v>
      </c>
      <c r="O60" s="512">
        <v>13213</v>
      </c>
      <c r="P60" s="512">
        <v>6175</v>
      </c>
      <c r="Q60" s="512">
        <f>SUM(E60:P60)</f>
        <v>259480</v>
      </c>
    </row>
    <row r="61" spans="1:17" ht="15">
      <c r="A61" s="512">
        <v>2</v>
      </c>
      <c r="B61" s="512" t="s">
        <v>335</v>
      </c>
      <c r="C61" s="512" t="s">
        <v>349</v>
      </c>
      <c r="D61" s="622" t="s">
        <v>353</v>
      </c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>
        <f aca="true" t="shared" si="8" ref="Q61:Q81">SUM(E61:P61)</f>
        <v>0</v>
      </c>
    </row>
    <row r="62" spans="1:17" ht="15">
      <c r="A62" s="512">
        <v>3</v>
      </c>
      <c r="B62" s="512" t="s">
        <v>335</v>
      </c>
      <c r="C62" s="512" t="s">
        <v>349</v>
      </c>
      <c r="D62" s="622" t="s">
        <v>335</v>
      </c>
      <c r="E62" s="512"/>
      <c r="F62" s="512"/>
      <c r="G62" s="512"/>
      <c r="H62" s="512"/>
      <c r="I62" s="512">
        <v>5225</v>
      </c>
      <c r="J62" s="512">
        <v>7030</v>
      </c>
      <c r="K62" s="512">
        <v>4320</v>
      </c>
      <c r="L62" s="512">
        <v>2454</v>
      </c>
      <c r="M62" s="512"/>
      <c r="N62" s="512"/>
      <c r="O62" s="512">
        <v>1950</v>
      </c>
      <c r="P62" s="512">
        <v>25</v>
      </c>
      <c r="Q62" s="512">
        <f t="shared" si="8"/>
        <v>21004</v>
      </c>
    </row>
    <row r="63" spans="1:17" ht="15">
      <c r="A63" s="512">
        <v>4</v>
      </c>
      <c r="B63" s="622" t="s">
        <v>343</v>
      </c>
      <c r="C63" s="512" t="s">
        <v>349</v>
      </c>
      <c r="D63" s="622" t="s">
        <v>343</v>
      </c>
      <c r="E63" s="512"/>
      <c r="F63" s="512">
        <v>2322</v>
      </c>
      <c r="G63" s="512">
        <v>68</v>
      </c>
      <c r="H63" s="512">
        <v>3842</v>
      </c>
      <c r="I63" s="512"/>
      <c r="J63" s="512"/>
      <c r="K63" s="512"/>
      <c r="L63" s="512">
        <v>14096</v>
      </c>
      <c r="M63" s="512"/>
      <c r="N63" s="512">
        <v>6582</v>
      </c>
      <c r="O63" s="512"/>
      <c r="P63" s="512">
        <v>11871</v>
      </c>
      <c r="Q63" s="512">
        <f t="shared" si="8"/>
        <v>38781</v>
      </c>
    </row>
    <row r="64" spans="1:17" ht="15">
      <c r="A64" s="512">
        <v>5</v>
      </c>
      <c r="B64" s="622" t="s">
        <v>351</v>
      </c>
      <c r="C64" s="512" t="s">
        <v>349</v>
      </c>
      <c r="D64" s="622" t="s">
        <v>351</v>
      </c>
      <c r="E64" s="512"/>
      <c r="F64" s="512"/>
      <c r="G64" s="512"/>
      <c r="H64" s="512">
        <v>76</v>
      </c>
      <c r="I64" s="512"/>
      <c r="J64" s="512">
        <v>26</v>
      </c>
      <c r="K64" s="512"/>
      <c r="L64" s="512"/>
      <c r="M64" s="512"/>
      <c r="N64" s="512">
        <v>6828</v>
      </c>
      <c r="O64" s="512"/>
      <c r="P64" s="512">
        <v>3536</v>
      </c>
      <c r="Q64" s="512">
        <f t="shared" si="8"/>
        <v>10466</v>
      </c>
    </row>
    <row r="65" spans="1:17" ht="15">
      <c r="A65" s="512">
        <v>6</v>
      </c>
      <c r="B65" s="512" t="s">
        <v>381</v>
      </c>
      <c r="C65" s="512" t="s">
        <v>349</v>
      </c>
      <c r="D65" s="512" t="s">
        <v>351</v>
      </c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>
        <f t="shared" si="8"/>
        <v>0</v>
      </c>
    </row>
    <row r="66" spans="1:17" ht="15">
      <c r="A66" s="512">
        <v>7</v>
      </c>
      <c r="B66" s="512" t="s">
        <v>382</v>
      </c>
      <c r="C66" s="512" t="s">
        <v>349</v>
      </c>
      <c r="D66" s="512" t="s">
        <v>382</v>
      </c>
      <c r="E66" s="512"/>
      <c r="F66" s="512"/>
      <c r="G66" s="512"/>
      <c r="H66" s="512">
        <v>2269</v>
      </c>
      <c r="I66" s="512">
        <v>5</v>
      </c>
      <c r="J66" s="512"/>
      <c r="K66" s="512">
        <v>4476</v>
      </c>
      <c r="L66" s="512"/>
      <c r="M66" s="512"/>
      <c r="N66" s="512"/>
      <c r="O66" s="512"/>
      <c r="P66" s="512"/>
      <c r="Q66" s="512">
        <f t="shared" si="8"/>
        <v>6750</v>
      </c>
    </row>
    <row r="67" spans="1:17" ht="15">
      <c r="A67" s="512">
        <v>8</v>
      </c>
      <c r="B67" s="512" t="s">
        <v>353</v>
      </c>
      <c r="C67" s="512" t="s">
        <v>349</v>
      </c>
      <c r="D67" s="512" t="s">
        <v>353</v>
      </c>
      <c r="E67" s="512"/>
      <c r="F67" s="512"/>
      <c r="G67" s="512"/>
      <c r="H67" s="512">
        <v>56</v>
      </c>
      <c r="I67" s="512"/>
      <c r="J67" s="512"/>
      <c r="K67" s="512"/>
      <c r="L67" s="512"/>
      <c r="M67" s="512"/>
      <c r="N67" s="512"/>
      <c r="O67" s="512"/>
      <c r="P67" s="512"/>
      <c r="Q67" s="512">
        <f t="shared" si="8"/>
        <v>56</v>
      </c>
    </row>
    <row r="68" spans="1:17" ht="15">
      <c r="A68" s="512">
        <v>9</v>
      </c>
      <c r="B68" s="512" t="s">
        <v>354</v>
      </c>
      <c r="C68" s="512" t="s">
        <v>349</v>
      </c>
      <c r="D68" s="512" t="s">
        <v>354</v>
      </c>
      <c r="E68" s="512"/>
      <c r="F68" s="512"/>
      <c r="G68" s="512"/>
      <c r="H68" s="512">
        <v>613</v>
      </c>
      <c r="I68" s="512"/>
      <c r="J68" s="512"/>
      <c r="K68" s="512">
        <v>14682</v>
      </c>
      <c r="L68" s="512"/>
      <c r="M68" s="512"/>
      <c r="N68" s="512">
        <v>108</v>
      </c>
      <c r="O68" s="512"/>
      <c r="P68" s="512"/>
      <c r="Q68" s="512">
        <f t="shared" si="8"/>
        <v>15403</v>
      </c>
    </row>
    <row r="69" spans="1:17" ht="15">
      <c r="A69" s="512">
        <v>10</v>
      </c>
      <c r="B69" s="512" t="s">
        <v>360</v>
      </c>
      <c r="C69" s="512" t="s">
        <v>349</v>
      </c>
      <c r="D69" s="512" t="s">
        <v>338</v>
      </c>
      <c r="E69" s="512"/>
      <c r="F69" s="512">
        <v>1280</v>
      </c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>
        <f t="shared" si="8"/>
        <v>1280</v>
      </c>
    </row>
    <row r="70" spans="1:17" ht="15">
      <c r="A70" s="512">
        <v>11</v>
      </c>
      <c r="B70" s="512" t="s">
        <v>383</v>
      </c>
      <c r="C70" s="512" t="s">
        <v>349</v>
      </c>
      <c r="D70" s="512" t="s">
        <v>338</v>
      </c>
      <c r="E70" s="512">
        <v>32492</v>
      </c>
      <c r="F70" s="512">
        <v>25482</v>
      </c>
      <c r="G70" s="512"/>
      <c r="H70" s="512">
        <v>45294</v>
      </c>
      <c r="I70" s="512">
        <v>21414</v>
      </c>
      <c r="J70" s="512">
        <v>46800</v>
      </c>
      <c r="K70" s="512">
        <v>21683</v>
      </c>
      <c r="L70" s="512">
        <v>19741</v>
      </c>
      <c r="M70" s="512">
        <v>15734</v>
      </c>
      <c r="N70" s="512">
        <v>9870</v>
      </c>
      <c r="O70" s="512">
        <v>5448</v>
      </c>
      <c r="P70" s="512">
        <v>6636</v>
      </c>
      <c r="Q70" s="512">
        <f>SUM(E70:P70)</f>
        <v>250594</v>
      </c>
    </row>
    <row r="71" spans="1:17" ht="15">
      <c r="A71" s="512">
        <v>12</v>
      </c>
      <c r="B71" s="512" t="s">
        <v>833</v>
      </c>
      <c r="C71" s="512" t="s">
        <v>349</v>
      </c>
      <c r="D71" s="512" t="s">
        <v>351</v>
      </c>
      <c r="E71" s="512"/>
      <c r="F71" s="512"/>
      <c r="G71" s="512"/>
      <c r="H71" s="512"/>
      <c r="I71" s="512"/>
      <c r="J71" s="512"/>
      <c r="K71" s="512"/>
      <c r="L71" s="512"/>
      <c r="M71" s="512">
        <v>246</v>
      </c>
      <c r="N71" s="512"/>
      <c r="O71" s="512"/>
      <c r="P71" s="512"/>
      <c r="Q71" s="512">
        <f>SUM(E71:P71)</f>
        <v>246</v>
      </c>
    </row>
    <row r="72" spans="1:17" ht="15">
      <c r="A72" s="512">
        <v>13</v>
      </c>
      <c r="B72" s="512" t="s">
        <v>384</v>
      </c>
      <c r="C72" s="512" t="s">
        <v>349</v>
      </c>
      <c r="D72" s="512" t="s">
        <v>351</v>
      </c>
      <c r="E72" s="512">
        <v>68274</v>
      </c>
      <c r="F72" s="512">
        <v>56438</v>
      </c>
      <c r="G72" s="512">
        <v>62869</v>
      </c>
      <c r="H72" s="512"/>
      <c r="I72" s="512">
        <v>17333</v>
      </c>
      <c r="J72" s="512">
        <v>72359</v>
      </c>
      <c r="K72" s="512">
        <v>106748</v>
      </c>
      <c r="L72" s="512">
        <v>106565</v>
      </c>
      <c r="M72" s="512">
        <v>112458</v>
      </c>
      <c r="N72" s="512">
        <v>102029</v>
      </c>
      <c r="O72" s="512">
        <v>76029</v>
      </c>
      <c r="P72" s="512">
        <v>70839</v>
      </c>
      <c r="Q72" s="512">
        <f t="shared" si="8"/>
        <v>851941</v>
      </c>
    </row>
    <row r="73" spans="1:17" ht="15">
      <c r="A73" s="512">
        <v>14</v>
      </c>
      <c r="B73" s="512" t="s">
        <v>385</v>
      </c>
      <c r="C73" s="512" t="s">
        <v>349</v>
      </c>
      <c r="D73" s="512" t="s">
        <v>335</v>
      </c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>
        <f t="shared" si="8"/>
        <v>0</v>
      </c>
    </row>
    <row r="74" spans="1:17" ht="15">
      <c r="A74" s="512">
        <v>15</v>
      </c>
      <c r="B74" s="512" t="s">
        <v>386</v>
      </c>
      <c r="C74" s="512" t="s">
        <v>349</v>
      </c>
      <c r="D74" s="512" t="s">
        <v>387</v>
      </c>
      <c r="E74" s="512">
        <v>8245</v>
      </c>
      <c r="F74" s="512">
        <v>7000</v>
      </c>
      <c r="G74" s="512">
        <v>14860</v>
      </c>
      <c r="H74" s="512">
        <v>16180</v>
      </c>
      <c r="I74" s="512">
        <v>5840</v>
      </c>
      <c r="J74" s="512">
        <v>12020</v>
      </c>
      <c r="K74" s="512">
        <v>9037</v>
      </c>
      <c r="L74" s="512">
        <v>20911</v>
      </c>
      <c r="M74" s="512">
        <v>11759</v>
      </c>
      <c r="N74" s="512">
        <v>14421</v>
      </c>
      <c r="O74" s="512">
        <v>6450</v>
      </c>
      <c r="P74" s="512">
        <v>7908</v>
      </c>
      <c r="Q74" s="512">
        <f t="shared" si="8"/>
        <v>134631</v>
      </c>
    </row>
    <row r="75" spans="1:17" ht="15">
      <c r="A75" s="512">
        <v>16</v>
      </c>
      <c r="B75" s="512" t="s">
        <v>388</v>
      </c>
      <c r="C75" s="512" t="s">
        <v>349</v>
      </c>
      <c r="D75" s="512" t="s">
        <v>354</v>
      </c>
      <c r="E75" s="512">
        <v>10667</v>
      </c>
      <c r="F75" s="512">
        <v>2704</v>
      </c>
      <c r="G75" s="512">
        <v>62</v>
      </c>
      <c r="H75" s="512">
        <v>1250</v>
      </c>
      <c r="I75" s="512"/>
      <c r="J75" s="512">
        <v>1698</v>
      </c>
      <c r="K75" s="512">
        <v>10235</v>
      </c>
      <c r="L75" s="512">
        <v>14051</v>
      </c>
      <c r="M75" s="512">
        <v>10333</v>
      </c>
      <c r="N75" s="512">
        <v>25891</v>
      </c>
      <c r="O75" s="512">
        <v>9791</v>
      </c>
      <c r="P75" s="512">
        <v>16680</v>
      </c>
      <c r="Q75" s="512">
        <f t="shared" si="8"/>
        <v>103362</v>
      </c>
    </row>
    <row r="76" spans="1:17" ht="15">
      <c r="A76" s="512">
        <v>17</v>
      </c>
      <c r="B76" s="512" t="s">
        <v>389</v>
      </c>
      <c r="C76" s="512" t="s">
        <v>349</v>
      </c>
      <c r="D76" s="512" t="s">
        <v>343</v>
      </c>
      <c r="E76" s="512">
        <v>45</v>
      </c>
      <c r="F76" s="512">
        <v>78</v>
      </c>
      <c r="G76" s="512">
        <v>100</v>
      </c>
      <c r="H76" s="512">
        <v>4528</v>
      </c>
      <c r="I76" s="512"/>
      <c r="J76" s="512">
        <v>262</v>
      </c>
      <c r="K76" s="512"/>
      <c r="L76" s="512">
        <v>3160</v>
      </c>
      <c r="M76" s="512">
        <v>177</v>
      </c>
      <c r="N76" s="512">
        <v>561</v>
      </c>
      <c r="O76" s="512">
        <v>850</v>
      </c>
      <c r="P76" s="512"/>
      <c r="Q76" s="512">
        <f t="shared" si="8"/>
        <v>9761</v>
      </c>
    </row>
    <row r="77" spans="1:17" ht="15">
      <c r="A77" s="512">
        <v>18</v>
      </c>
      <c r="B77" s="623" t="s">
        <v>390</v>
      </c>
      <c r="C77" s="512" t="s">
        <v>349</v>
      </c>
      <c r="D77" s="623" t="s">
        <v>391</v>
      </c>
      <c r="E77" s="512">
        <v>25130</v>
      </c>
      <c r="F77" s="512">
        <v>20805</v>
      </c>
      <c r="G77" s="512">
        <v>2040</v>
      </c>
      <c r="H77" s="512">
        <v>24300</v>
      </c>
      <c r="I77" s="512">
        <v>12780</v>
      </c>
      <c r="J77" s="512">
        <v>28800</v>
      </c>
      <c r="K77" s="512">
        <v>22280</v>
      </c>
      <c r="L77" s="512">
        <v>17220</v>
      </c>
      <c r="M77" s="512">
        <v>19440</v>
      </c>
      <c r="N77" s="512">
        <v>14894</v>
      </c>
      <c r="O77" s="512">
        <v>15160</v>
      </c>
      <c r="P77" s="512">
        <v>17580</v>
      </c>
      <c r="Q77" s="512">
        <f t="shared" si="8"/>
        <v>220429</v>
      </c>
    </row>
    <row r="78" spans="1:17" ht="15">
      <c r="A78" s="512">
        <v>19</v>
      </c>
      <c r="B78" s="624" t="s">
        <v>392</v>
      </c>
      <c r="C78" s="512" t="s">
        <v>349</v>
      </c>
      <c r="D78" s="623" t="s">
        <v>393</v>
      </c>
      <c r="E78" s="512"/>
      <c r="F78" s="512"/>
      <c r="G78" s="512">
        <v>35230</v>
      </c>
      <c r="H78" s="512">
        <v>7293</v>
      </c>
      <c r="I78" s="512">
        <v>18600</v>
      </c>
      <c r="J78" s="512">
        <v>8280</v>
      </c>
      <c r="K78" s="512">
        <v>18600</v>
      </c>
      <c r="L78" s="512">
        <v>12598</v>
      </c>
      <c r="M78" s="512">
        <v>15808</v>
      </c>
      <c r="N78" s="512">
        <v>7738</v>
      </c>
      <c r="O78" s="512"/>
      <c r="P78" s="512"/>
      <c r="Q78" s="512">
        <f t="shared" si="8"/>
        <v>124147</v>
      </c>
    </row>
    <row r="79" spans="1:17" ht="15">
      <c r="A79" s="512">
        <v>20</v>
      </c>
      <c r="B79" s="624" t="s">
        <v>394</v>
      </c>
      <c r="C79" s="512" t="s">
        <v>349</v>
      </c>
      <c r="D79" s="623" t="s">
        <v>367</v>
      </c>
      <c r="E79" s="512">
        <v>115</v>
      </c>
      <c r="F79" s="512">
        <v>72</v>
      </c>
      <c r="G79" s="512">
        <v>120</v>
      </c>
      <c r="H79" s="512"/>
      <c r="I79" s="512"/>
      <c r="J79" s="512"/>
      <c r="K79" s="512"/>
      <c r="L79" s="512"/>
      <c r="M79" s="512"/>
      <c r="N79" s="512"/>
      <c r="O79" s="512"/>
      <c r="P79" s="512">
        <v>773</v>
      </c>
      <c r="Q79" s="512">
        <f t="shared" si="8"/>
        <v>1080</v>
      </c>
    </row>
    <row r="80" spans="1:17" ht="15">
      <c r="A80" s="512">
        <v>21</v>
      </c>
      <c r="B80" s="624" t="s">
        <v>395</v>
      </c>
      <c r="C80" s="512" t="s">
        <v>349</v>
      </c>
      <c r="D80" s="623" t="s">
        <v>396</v>
      </c>
      <c r="E80" s="512">
        <v>6630</v>
      </c>
      <c r="F80" s="512">
        <v>3480</v>
      </c>
      <c r="G80" s="512">
        <v>4100</v>
      </c>
      <c r="H80" s="512">
        <v>6840</v>
      </c>
      <c r="I80" s="512">
        <v>3720</v>
      </c>
      <c r="J80" s="512">
        <v>3629</v>
      </c>
      <c r="K80" s="512">
        <v>3720</v>
      </c>
      <c r="L80" s="512">
        <v>3720</v>
      </c>
      <c r="M80" s="512">
        <v>3310</v>
      </c>
      <c r="N80" s="512">
        <v>4191</v>
      </c>
      <c r="O80" s="512">
        <v>5092</v>
      </c>
      <c r="P80" s="512">
        <v>16153</v>
      </c>
      <c r="Q80" s="512">
        <f t="shared" si="8"/>
        <v>64585</v>
      </c>
    </row>
    <row r="81" spans="1:17" ht="15">
      <c r="A81" s="512">
        <v>22</v>
      </c>
      <c r="B81" s="624" t="s">
        <v>397</v>
      </c>
      <c r="C81" s="512" t="s">
        <v>349</v>
      </c>
      <c r="D81" s="623" t="s">
        <v>382</v>
      </c>
      <c r="E81" s="512">
        <v>2609</v>
      </c>
      <c r="F81" s="512">
        <v>6080</v>
      </c>
      <c r="G81" s="512">
        <v>60</v>
      </c>
      <c r="H81" s="512"/>
      <c r="I81" s="512">
        <v>7430</v>
      </c>
      <c r="J81" s="512">
        <v>9850</v>
      </c>
      <c r="K81" s="512">
        <v>2892</v>
      </c>
      <c r="L81" s="512">
        <v>5952</v>
      </c>
      <c r="M81" s="512">
        <v>5576</v>
      </c>
      <c r="N81" s="512">
        <v>3623</v>
      </c>
      <c r="O81" s="512">
        <v>436</v>
      </c>
      <c r="P81" s="512">
        <v>3408</v>
      </c>
      <c r="Q81" s="512">
        <f t="shared" si="8"/>
        <v>47916</v>
      </c>
    </row>
    <row r="82" spans="1:17" s="499" customFormat="1" ht="12.75">
      <c r="A82" s="856" t="s">
        <v>368</v>
      </c>
      <c r="B82" s="860"/>
      <c r="C82" s="857"/>
      <c r="D82" s="625"/>
      <c r="E82" s="618">
        <f aca="true" t="shared" si="9" ref="E82:P82">SUM(E60:E81)</f>
        <v>186678</v>
      </c>
      <c r="F82" s="618">
        <f t="shared" si="9"/>
        <v>147980</v>
      </c>
      <c r="G82" s="618">
        <f t="shared" si="9"/>
        <v>138507</v>
      </c>
      <c r="H82" s="618">
        <f t="shared" si="9"/>
        <v>122325</v>
      </c>
      <c r="I82" s="618">
        <f t="shared" si="9"/>
        <v>99567</v>
      </c>
      <c r="J82" s="618">
        <f t="shared" si="9"/>
        <v>203819</v>
      </c>
      <c r="K82" s="618">
        <f t="shared" si="9"/>
        <v>250556</v>
      </c>
      <c r="L82" s="618">
        <f t="shared" si="9"/>
        <v>257836</v>
      </c>
      <c r="M82" s="618">
        <f>SUM(M60:M81)</f>
        <v>228071</v>
      </c>
      <c r="N82" s="618">
        <f t="shared" si="9"/>
        <v>230570</v>
      </c>
      <c r="O82" s="618">
        <f t="shared" si="9"/>
        <v>134419</v>
      </c>
      <c r="P82" s="618">
        <f t="shared" si="9"/>
        <v>161584</v>
      </c>
      <c r="Q82" s="626">
        <f>SUM(Q60:Q80)</f>
        <v>2113996</v>
      </c>
    </row>
    <row r="83" spans="1:17" ht="15">
      <c r="A83" s="512">
        <v>1</v>
      </c>
      <c r="B83" s="512" t="s">
        <v>353</v>
      </c>
      <c r="C83" s="512" t="s">
        <v>370</v>
      </c>
      <c r="D83" s="512" t="s">
        <v>353</v>
      </c>
      <c r="E83" s="512">
        <v>160</v>
      </c>
      <c r="F83" s="512">
        <v>2376</v>
      </c>
      <c r="G83" s="512">
        <v>11176</v>
      </c>
      <c r="H83" s="512"/>
      <c r="I83" s="512">
        <v>8572</v>
      </c>
      <c r="J83" s="512"/>
      <c r="K83" s="512">
        <v>1500</v>
      </c>
      <c r="L83" s="512"/>
      <c r="M83" s="512"/>
      <c r="N83" s="512"/>
      <c r="O83" s="512"/>
      <c r="P83" s="512"/>
      <c r="Q83" s="512">
        <f aca="true" t="shared" si="10" ref="Q83:Q103">SUM(E83:P83)</f>
        <v>23784</v>
      </c>
    </row>
    <row r="84" spans="1:17" ht="15">
      <c r="A84" s="512">
        <v>2</v>
      </c>
      <c r="B84" s="512" t="s">
        <v>335</v>
      </c>
      <c r="C84" s="512" t="s">
        <v>370</v>
      </c>
      <c r="D84" s="622" t="s">
        <v>335</v>
      </c>
      <c r="E84" s="512"/>
      <c r="F84" s="512">
        <v>10552</v>
      </c>
      <c r="G84" s="512">
        <v>33579</v>
      </c>
      <c r="H84" s="512">
        <v>5410</v>
      </c>
      <c r="I84" s="512">
        <v>11105</v>
      </c>
      <c r="J84" s="512">
        <v>10440</v>
      </c>
      <c r="K84" s="512">
        <v>4320</v>
      </c>
      <c r="L84" s="512">
        <v>2454</v>
      </c>
      <c r="M84" s="512"/>
      <c r="N84" s="512"/>
      <c r="O84" s="512">
        <v>1950</v>
      </c>
      <c r="P84" s="512">
        <v>5229</v>
      </c>
      <c r="Q84" s="512">
        <f t="shared" si="10"/>
        <v>85039</v>
      </c>
    </row>
    <row r="85" spans="1:17" ht="15">
      <c r="A85" s="512">
        <v>3</v>
      </c>
      <c r="B85" s="512" t="s">
        <v>282</v>
      </c>
      <c r="C85" s="512" t="s">
        <v>370</v>
      </c>
      <c r="D85" s="512" t="s">
        <v>351</v>
      </c>
      <c r="E85" s="512"/>
      <c r="F85" s="512">
        <v>19816</v>
      </c>
      <c r="G85" s="512">
        <v>16592</v>
      </c>
      <c r="H85" s="512">
        <v>110</v>
      </c>
      <c r="I85" s="512">
        <v>63506</v>
      </c>
      <c r="J85" s="512">
        <v>69</v>
      </c>
      <c r="K85" s="512"/>
      <c r="L85" s="512"/>
      <c r="M85" s="512">
        <v>1733</v>
      </c>
      <c r="N85" s="512">
        <v>12095</v>
      </c>
      <c r="O85" s="512">
        <v>27227</v>
      </c>
      <c r="P85" s="512"/>
      <c r="Q85" s="512">
        <f t="shared" si="10"/>
        <v>141148</v>
      </c>
    </row>
    <row r="86" spans="1:17" ht="15">
      <c r="A86" s="512">
        <v>4</v>
      </c>
      <c r="B86" s="512" t="s">
        <v>398</v>
      </c>
      <c r="C86" s="512" t="s">
        <v>370</v>
      </c>
      <c r="D86" s="622" t="s">
        <v>343</v>
      </c>
      <c r="E86" s="512">
        <v>275</v>
      </c>
      <c r="F86" s="512">
        <v>6187</v>
      </c>
      <c r="G86" s="512">
        <v>5101</v>
      </c>
      <c r="H86" s="512">
        <v>2780</v>
      </c>
      <c r="I86" s="512">
        <v>17285</v>
      </c>
      <c r="J86" s="512">
        <v>5513</v>
      </c>
      <c r="K86" s="512">
        <v>3122</v>
      </c>
      <c r="L86" s="512">
        <v>181</v>
      </c>
      <c r="M86" s="512">
        <v>111</v>
      </c>
      <c r="N86" s="512">
        <v>11855</v>
      </c>
      <c r="O86" s="512">
        <v>15090</v>
      </c>
      <c r="P86" s="512">
        <v>4772</v>
      </c>
      <c r="Q86" s="512">
        <f t="shared" si="10"/>
        <v>72272</v>
      </c>
    </row>
    <row r="87" spans="1:17" ht="15">
      <c r="A87" s="512">
        <v>5</v>
      </c>
      <c r="B87" s="512" t="s">
        <v>398</v>
      </c>
      <c r="C87" s="512" t="s">
        <v>370</v>
      </c>
      <c r="D87" s="512" t="s">
        <v>399</v>
      </c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>
        <f t="shared" si="10"/>
        <v>0</v>
      </c>
    </row>
    <row r="88" spans="1:17" ht="15">
      <c r="A88" s="512">
        <v>6</v>
      </c>
      <c r="B88" s="512" t="s">
        <v>400</v>
      </c>
      <c r="C88" s="512" t="s">
        <v>370</v>
      </c>
      <c r="D88" s="512" t="s">
        <v>400</v>
      </c>
      <c r="E88" s="512"/>
      <c r="F88" s="512">
        <v>59312</v>
      </c>
      <c r="G88" s="512">
        <v>29229</v>
      </c>
      <c r="H88" s="512">
        <v>180</v>
      </c>
      <c r="I88" s="512">
        <v>58027</v>
      </c>
      <c r="J88" s="512">
        <v>73</v>
      </c>
      <c r="K88" s="512">
        <v>4</v>
      </c>
      <c r="L88" s="512"/>
      <c r="M88" s="512"/>
      <c r="N88" s="512">
        <v>1517</v>
      </c>
      <c r="O88" s="512">
        <v>268</v>
      </c>
      <c r="P88" s="512"/>
      <c r="Q88" s="512">
        <f t="shared" si="10"/>
        <v>148610</v>
      </c>
    </row>
    <row r="89" spans="1:17" ht="15">
      <c r="A89" s="512">
        <v>7</v>
      </c>
      <c r="B89" s="512" t="s">
        <v>350</v>
      </c>
      <c r="C89" s="512" t="s">
        <v>370</v>
      </c>
      <c r="D89" s="512" t="s">
        <v>338</v>
      </c>
      <c r="E89" s="512">
        <v>9574</v>
      </c>
      <c r="F89" s="512">
        <v>39520</v>
      </c>
      <c r="G89" s="512">
        <v>123300</v>
      </c>
      <c r="H89" s="512">
        <v>4200</v>
      </c>
      <c r="I89" s="512">
        <v>66530</v>
      </c>
      <c r="J89" s="512"/>
      <c r="K89" s="512"/>
      <c r="L89" s="512"/>
      <c r="M89" s="512"/>
      <c r="N89" s="512"/>
      <c r="O89" s="512"/>
      <c r="P89" s="512"/>
      <c r="Q89" s="512">
        <f t="shared" si="10"/>
        <v>243124</v>
      </c>
    </row>
    <row r="90" spans="1:17" ht="15">
      <c r="A90" s="512">
        <v>8</v>
      </c>
      <c r="B90" s="512" t="s">
        <v>401</v>
      </c>
      <c r="C90" s="512" t="s">
        <v>370</v>
      </c>
      <c r="D90" s="512" t="s">
        <v>401</v>
      </c>
      <c r="E90" s="512"/>
      <c r="F90" s="512">
        <v>5</v>
      </c>
      <c r="G90" s="512"/>
      <c r="H90" s="512"/>
      <c r="I90" s="512"/>
      <c r="J90" s="512"/>
      <c r="K90" s="512"/>
      <c r="L90" s="512"/>
      <c r="M90" s="512">
        <v>2124</v>
      </c>
      <c r="N90" s="512">
        <v>16674</v>
      </c>
      <c r="O90" s="512">
        <v>26733</v>
      </c>
      <c r="P90" s="512">
        <v>18500</v>
      </c>
      <c r="Q90" s="512">
        <f t="shared" si="10"/>
        <v>64036</v>
      </c>
    </row>
    <row r="91" spans="1:17" ht="15">
      <c r="A91" s="512">
        <v>9</v>
      </c>
      <c r="B91" s="512" t="s">
        <v>402</v>
      </c>
      <c r="C91" s="512" t="s">
        <v>370</v>
      </c>
      <c r="D91" s="512" t="s">
        <v>403</v>
      </c>
      <c r="E91" s="512"/>
      <c r="F91" s="512"/>
      <c r="G91" s="512">
        <v>600</v>
      </c>
      <c r="H91" s="512"/>
      <c r="I91" s="512"/>
      <c r="J91" s="512"/>
      <c r="K91" s="512"/>
      <c r="L91" s="512"/>
      <c r="M91" s="512"/>
      <c r="N91" s="512"/>
      <c r="O91" s="512"/>
      <c r="P91" s="512"/>
      <c r="Q91" s="512">
        <f t="shared" si="10"/>
        <v>600</v>
      </c>
    </row>
    <row r="92" spans="1:17" ht="15">
      <c r="A92" s="512">
        <v>10</v>
      </c>
      <c r="B92" s="512" t="s">
        <v>387</v>
      </c>
      <c r="C92" s="512" t="s">
        <v>370</v>
      </c>
      <c r="D92" s="512" t="s">
        <v>387</v>
      </c>
      <c r="E92" s="512"/>
      <c r="F92" s="512"/>
      <c r="G92" s="512"/>
      <c r="H92" s="512"/>
      <c r="I92" s="512"/>
      <c r="J92" s="512"/>
      <c r="K92" s="512">
        <v>13056</v>
      </c>
      <c r="L92" s="512"/>
      <c r="M92" s="512"/>
      <c r="N92" s="512"/>
      <c r="O92" s="512"/>
      <c r="P92" s="512"/>
      <c r="Q92" s="512"/>
    </row>
    <row r="93" spans="1:17" ht="15">
      <c r="A93" s="512">
        <v>11</v>
      </c>
      <c r="B93" s="512" t="s">
        <v>383</v>
      </c>
      <c r="C93" s="512" t="s">
        <v>370</v>
      </c>
      <c r="D93" s="512" t="s">
        <v>338</v>
      </c>
      <c r="E93" s="512">
        <v>32492</v>
      </c>
      <c r="F93" s="512">
        <v>25482</v>
      </c>
      <c r="G93" s="512"/>
      <c r="H93" s="512">
        <v>45294</v>
      </c>
      <c r="I93" s="512">
        <v>21414</v>
      </c>
      <c r="J93" s="512">
        <v>46800</v>
      </c>
      <c r="K93" s="512">
        <v>21683</v>
      </c>
      <c r="L93" s="512">
        <v>19741</v>
      </c>
      <c r="M93" s="512">
        <v>15734</v>
      </c>
      <c r="N93" s="512">
        <v>9870</v>
      </c>
      <c r="O93" s="512">
        <v>5448</v>
      </c>
      <c r="P93" s="512">
        <v>6636</v>
      </c>
      <c r="Q93" s="512">
        <f t="shared" si="10"/>
        <v>250594</v>
      </c>
    </row>
    <row r="94" spans="1:17" ht="15">
      <c r="A94" s="512">
        <v>12</v>
      </c>
      <c r="B94" s="512" t="s">
        <v>384</v>
      </c>
      <c r="C94" s="512" t="s">
        <v>370</v>
      </c>
      <c r="D94" s="512" t="s">
        <v>351</v>
      </c>
      <c r="E94" s="512">
        <v>68274</v>
      </c>
      <c r="F94" s="512">
        <v>56438</v>
      </c>
      <c r="G94" s="512">
        <v>62869</v>
      </c>
      <c r="H94" s="512"/>
      <c r="I94" s="512">
        <v>17333</v>
      </c>
      <c r="J94" s="512">
        <v>72359</v>
      </c>
      <c r="K94" s="512">
        <v>106748</v>
      </c>
      <c r="L94" s="512">
        <v>106565</v>
      </c>
      <c r="M94" s="512">
        <v>112458</v>
      </c>
      <c r="N94" s="512">
        <v>102029</v>
      </c>
      <c r="O94" s="512">
        <v>76029</v>
      </c>
      <c r="P94" s="512">
        <v>70839</v>
      </c>
      <c r="Q94" s="512">
        <f t="shared" si="10"/>
        <v>851941</v>
      </c>
    </row>
    <row r="95" spans="1:17" ht="15">
      <c r="A95" s="512">
        <v>13</v>
      </c>
      <c r="B95" s="512" t="s">
        <v>385</v>
      </c>
      <c r="C95" s="512" t="s">
        <v>370</v>
      </c>
      <c r="D95" s="512" t="s">
        <v>335</v>
      </c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>
        <f t="shared" si="10"/>
        <v>0</v>
      </c>
    </row>
    <row r="96" spans="1:17" ht="15">
      <c r="A96" s="512">
        <v>14</v>
      </c>
      <c r="B96" s="512" t="s">
        <v>386</v>
      </c>
      <c r="C96" s="512" t="s">
        <v>370</v>
      </c>
      <c r="D96" s="512" t="s">
        <v>387</v>
      </c>
      <c r="E96" s="512">
        <v>8245</v>
      </c>
      <c r="F96" s="512">
        <v>7000</v>
      </c>
      <c r="G96" s="512">
        <v>14860</v>
      </c>
      <c r="H96" s="512">
        <v>16180</v>
      </c>
      <c r="I96" s="512">
        <v>5840</v>
      </c>
      <c r="J96" s="512">
        <v>12020</v>
      </c>
      <c r="K96" s="512">
        <v>9037</v>
      </c>
      <c r="L96" s="512">
        <v>20911</v>
      </c>
      <c r="M96" s="512">
        <v>11759</v>
      </c>
      <c r="N96" s="512">
        <v>14421</v>
      </c>
      <c r="O96" s="512">
        <v>6450</v>
      </c>
      <c r="P96" s="512">
        <v>7908</v>
      </c>
      <c r="Q96" s="512">
        <f t="shared" si="10"/>
        <v>134631</v>
      </c>
    </row>
    <row r="97" spans="1:17" ht="15">
      <c r="A97" s="512">
        <v>15</v>
      </c>
      <c r="B97" s="512" t="s">
        <v>388</v>
      </c>
      <c r="C97" s="512" t="s">
        <v>370</v>
      </c>
      <c r="D97" s="512" t="s">
        <v>354</v>
      </c>
      <c r="E97" s="512">
        <v>10667</v>
      </c>
      <c r="F97" s="512">
        <v>2704</v>
      </c>
      <c r="G97" s="512">
        <v>62</v>
      </c>
      <c r="H97" s="512">
        <v>1250</v>
      </c>
      <c r="I97" s="512"/>
      <c r="J97" s="512">
        <v>1698</v>
      </c>
      <c r="K97" s="512">
        <v>10235</v>
      </c>
      <c r="L97" s="512">
        <v>14051</v>
      </c>
      <c r="M97" s="512">
        <v>10333</v>
      </c>
      <c r="N97" s="512">
        <v>25891</v>
      </c>
      <c r="O97" s="512">
        <v>9791</v>
      </c>
      <c r="P97" s="512">
        <v>16680</v>
      </c>
      <c r="Q97" s="512">
        <f t="shared" si="10"/>
        <v>103362</v>
      </c>
    </row>
    <row r="98" spans="1:17" ht="15">
      <c r="A98" s="512">
        <v>16</v>
      </c>
      <c r="B98" s="512" t="s">
        <v>389</v>
      </c>
      <c r="C98" s="512" t="s">
        <v>370</v>
      </c>
      <c r="D98" s="512" t="s">
        <v>343</v>
      </c>
      <c r="E98" s="512">
        <v>45</v>
      </c>
      <c r="F98" s="512">
        <v>78</v>
      </c>
      <c r="G98" s="512">
        <v>100</v>
      </c>
      <c r="H98" s="512">
        <v>4528</v>
      </c>
      <c r="I98" s="512"/>
      <c r="J98" s="512">
        <v>262</v>
      </c>
      <c r="K98" s="512"/>
      <c r="L98" s="512">
        <v>3160</v>
      </c>
      <c r="M98" s="512">
        <v>177</v>
      </c>
      <c r="N98" s="512">
        <v>561</v>
      </c>
      <c r="O98" s="512">
        <v>850</v>
      </c>
      <c r="P98" s="512"/>
      <c r="Q98" s="512">
        <f t="shared" si="10"/>
        <v>9761</v>
      </c>
    </row>
    <row r="99" spans="1:17" ht="15">
      <c r="A99" s="512">
        <v>17</v>
      </c>
      <c r="B99" s="623" t="s">
        <v>390</v>
      </c>
      <c r="C99" s="512" t="s">
        <v>370</v>
      </c>
      <c r="D99" s="623" t="s">
        <v>391</v>
      </c>
      <c r="E99" s="512">
        <v>25130</v>
      </c>
      <c r="F99" s="512">
        <v>20805</v>
      </c>
      <c r="G99" s="512">
        <v>2040</v>
      </c>
      <c r="H99" s="512">
        <v>24300</v>
      </c>
      <c r="I99" s="512">
        <v>12780</v>
      </c>
      <c r="J99" s="512">
        <v>28800</v>
      </c>
      <c r="K99" s="512">
        <v>22280</v>
      </c>
      <c r="L99" s="512">
        <v>17220</v>
      </c>
      <c r="M99" s="512">
        <v>19440</v>
      </c>
      <c r="N99" s="512">
        <v>14894</v>
      </c>
      <c r="O99" s="512">
        <v>15160</v>
      </c>
      <c r="P99" s="512">
        <v>17580</v>
      </c>
      <c r="Q99" s="512">
        <f t="shared" si="10"/>
        <v>220429</v>
      </c>
    </row>
    <row r="100" spans="1:17" ht="15">
      <c r="A100" s="512">
        <v>18</v>
      </c>
      <c r="B100" s="624" t="s">
        <v>392</v>
      </c>
      <c r="C100" s="512" t="s">
        <v>349</v>
      </c>
      <c r="D100" s="623" t="s">
        <v>393</v>
      </c>
      <c r="E100" s="512"/>
      <c r="F100" s="512"/>
      <c r="G100" s="512">
        <v>35230</v>
      </c>
      <c r="H100" s="512">
        <v>7293</v>
      </c>
      <c r="I100" s="512">
        <v>18600</v>
      </c>
      <c r="J100" s="512">
        <v>8280</v>
      </c>
      <c r="K100" s="512">
        <v>18600</v>
      </c>
      <c r="L100" s="512">
        <v>12598</v>
      </c>
      <c r="M100" s="512">
        <v>15808</v>
      </c>
      <c r="N100" s="512">
        <v>7738</v>
      </c>
      <c r="O100" s="512"/>
      <c r="P100" s="612"/>
      <c r="Q100" s="512">
        <f t="shared" si="10"/>
        <v>124147</v>
      </c>
    </row>
    <row r="101" spans="1:17" ht="15">
      <c r="A101" s="512">
        <v>19</v>
      </c>
      <c r="B101" s="624" t="s">
        <v>394</v>
      </c>
      <c r="C101" s="512" t="s">
        <v>370</v>
      </c>
      <c r="D101" s="623" t="s">
        <v>367</v>
      </c>
      <c r="E101" s="512">
        <v>115</v>
      </c>
      <c r="F101" s="512">
        <v>72</v>
      </c>
      <c r="G101" s="512">
        <v>120</v>
      </c>
      <c r="H101" s="512"/>
      <c r="I101" s="512"/>
      <c r="J101" s="512"/>
      <c r="K101" s="512"/>
      <c r="L101" s="512"/>
      <c r="M101" s="512"/>
      <c r="N101" s="512"/>
      <c r="O101" s="512"/>
      <c r="P101" s="612">
        <v>773</v>
      </c>
      <c r="Q101" s="512">
        <f t="shared" si="10"/>
        <v>1080</v>
      </c>
    </row>
    <row r="102" spans="1:17" ht="15">
      <c r="A102" s="512">
        <v>20</v>
      </c>
      <c r="B102" s="624" t="s">
        <v>395</v>
      </c>
      <c r="C102" s="512" t="s">
        <v>370</v>
      </c>
      <c r="D102" s="623" t="s">
        <v>396</v>
      </c>
      <c r="E102" s="512">
        <v>6630</v>
      </c>
      <c r="F102" s="512">
        <v>3480</v>
      </c>
      <c r="G102" s="512">
        <v>4100</v>
      </c>
      <c r="H102" s="512">
        <v>6840</v>
      </c>
      <c r="I102" s="512">
        <v>3720</v>
      </c>
      <c r="J102" s="512">
        <v>3629</v>
      </c>
      <c r="K102" s="512">
        <v>3720</v>
      </c>
      <c r="L102" s="512">
        <v>3720</v>
      </c>
      <c r="M102" s="512">
        <v>3310</v>
      </c>
      <c r="N102" s="512">
        <v>4191</v>
      </c>
      <c r="O102" s="512">
        <v>5092</v>
      </c>
      <c r="P102" s="612">
        <v>16153</v>
      </c>
      <c r="Q102" s="512">
        <f t="shared" si="10"/>
        <v>64585</v>
      </c>
    </row>
    <row r="103" spans="1:17" ht="15">
      <c r="A103" s="512">
        <v>21</v>
      </c>
      <c r="B103" s="624" t="s">
        <v>397</v>
      </c>
      <c r="C103" s="613" t="s">
        <v>349</v>
      </c>
      <c r="D103" s="623" t="s">
        <v>382</v>
      </c>
      <c r="E103" s="512">
        <v>2609</v>
      </c>
      <c r="F103" s="512">
        <v>6080</v>
      </c>
      <c r="G103" s="512">
        <v>60</v>
      </c>
      <c r="H103" s="512"/>
      <c r="I103" s="512">
        <v>7430</v>
      </c>
      <c r="J103" s="512">
        <v>9850</v>
      </c>
      <c r="K103" s="512">
        <v>2892</v>
      </c>
      <c r="L103" s="512">
        <v>5952</v>
      </c>
      <c r="M103" s="512">
        <v>5576</v>
      </c>
      <c r="N103" s="512">
        <v>3623</v>
      </c>
      <c r="O103" s="512">
        <v>436</v>
      </c>
      <c r="P103" s="612">
        <v>3408</v>
      </c>
      <c r="Q103" s="512">
        <f t="shared" si="10"/>
        <v>47916</v>
      </c>
    </row>
    <row r="104" spans="1:17" s="499" customFormat="1" ht="12.75">
      <c r="A104" s="861" t="s">
        <v>377</v>
      </c>
      <c r="B104" s="862"/>
      <c r="C104" s="863"/>
      <c r="D104" s="627"/>
      <c r="E104" s="618">
        <f aca="true" t="shared" si="11" ref="E104:P104">SUM(E83:E103)</f>
        <v>164216</v>
      </c>
      <c r="F104" s="618">
        <f t="shared" si="11"/>
        <v>259907</v>
      </c>
      <c r="G104" s="618">
        <f t="shared" si="11"/>
        <v>339018</v>
      </c>
      <c r="H104" s="618">
        <f t="shared" si="11"/>
        <v>118365</v>
      </c>
      <c r="I104" s="618">
        <f t="shared" si="11"/>
        <v>312142</v>
      </c>
      <c r="J104" s="618">
        <f t="shared" si="11"/>
        <v>199793</v>
      </c>
      <c r="K104" s="618">
        <f t="shared" si="11"/>
        <v>217197</v>
      </c>
      <c r="L104" s="618">
        <f t="shared" si="11"/>
        <v>206553</v>
      </c>
      <c r="M104" s="618">
        <f t="shared" si="11"/>
        <v>198563</v>
      </c>
      <c r="N104" s="618">
        <f t="shared" si="11"/>
        <v>225359</v>
      </c>
      <c r="O104" s="618">
        <f t="shared" si="11"/>
        <v>190524</v>
      </c>
      <c r="P104" s="618">
        <f t="shared" si="11"/>
        <v>168478</v>
      </c>
      <c r="Q104" s="618">
        <f>SUM(Q83:Q102)</f>
        <v>2539143</v>
      </c>
    </row>
    <row r="105" spans="1:18" s="499" customFormat="1" ht="12.75">
      <c r="A105" s="858" t="s">
        <v>404</v>
      </c>
      <c r="B105" s="864"/>
      <c r="C105" s="864"/>
      <c r="D105" s="859"/>
      <c r="E105" s="628">
        <f aca="true" t="shared" si="12" ref="E105:Q105">E82-E104</f>
        <v>22462</v>
      </c>
      <c r="F105" s="628">
        <f t="shared" si="12"/>
        <v>-111927</v>
      </c>
      <c r="G105" s="628">
        <f t="shared" si="12"/>
        <v>-200511</v>
      </c>
      <c r="H105" s="628">
        <f t="shared" si="12"/>
        <v>3960</v>
      </c>
      <c r="I105" s="628">
        <f t="shared" si="12"/>
        <v>-212575</v>
      </c>
      <c r="J105" s="628">
        <f t="shared" si="12"/>
        <v>4026</v>
      </c>
      <c r="K105" s="628">
        <f t="shared" si="12"/>
        <v>33359</v>
      </c>
      <c r="L105" s="628">
        <f t="shared" si="12"/>
        <v>51283</v>
      </c>
      <c r="M105" s="628">
        <f t="shared" si="12"/>
        <v>29508</v>
      </c>
      <c r="N105" s="628">
        <f t="shared" si="12"/>
        <v>5211</v>
      </c>
      <c r="O105" s="628">
        <f t="shared" si="12"/>
        <v>-56105</v>
      </c>
      <c r="P105" s="629">
        <f t="shared" si="12"/>
        <v>-6894</v>
      </c>
      <c r="Q105" s="630">
        <f t="shared" si="12"/>
        <v>-425147</v>
      </c>
      <c r="R105" s="631"/>
    </row>
    <row r="106" ht="15.75" thickBot="1"/>
    <row r="107" spans="4:17" ht="15">
      <c r="D107" s="632"/>
      <c r="E107" s="633" t="s">
        <v>443</v>
      </c>
      <c r="F107" s="633" t="s">
        <v>444</v>
      </c>
      <c r="G107" s="633" t="s">
        <v>445</v>
      </c>
      <c r="H107" s="633" t="s">
        <v>446</v>
      </c>
      <c r="I107" s="633" t="s">
        <v>447</v>
      </c>
      <c r="J107" s="633" t="s">
        <v>448</v>
      </c>
      <c r="K107" s="633" t="s">
        <v>449</v>
      </c>
      <c r="L107" s="633" t="s">
        <v>450</v>
      </c>
      <c r="M107" s="633" t="s">
        <v>451</v>
      </c>
      <c r="N107" s="633" t="s">
        <v>452</v>
      </c>
      <c r="O107" s="633" t="s">
        <v>453</v>
      </c>
      <c r="P107" s="633" t="s">
        <v>454</v>
      </c>
      <c r="Q107" s="634"/>
    </row>
    <row r="108" spans="4:17" ht="15">
      <c r="D108" s="116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5"/>
    </row>
    <row r="109" spans="4:17" ht="15">
      <c r="D109" s="635" t="s">
        <v>455</v>
      </c>
      <c r="E109" s="636">
        <f aca="true" t="shared" si="13" ref="E109:Q109">-(E14+E31-E82)</f>
        <v>444912</v>
      </c>
      <c r="F109" s="636">
        <f t="shared" si="13"/>
        <v>151186</v>
      </c>
      <c r="G109" s="636">
        <f t="shared" si="13"/>
        <v>140157</v>
      </c>
      <c r="H109" s="636">
        <f t="shared" si="13"/>
        <v>205841</v>
      </c>
      <c r="I109" s="636">
        <f t="shared" si="13"/>
        <v>103287</v>
      </c>
      <c r="J109" s="636">
        <f t="shared" si="13"/>
        <v>213679</v>
      </c>
      <c r="K109" s="636">
        <f t="shared" si="13"/>
        <v>413768</v>
      </c>
      <c r="L109" s="636">
        <f t="shared" si="13"/>
        <v>406284</v>
      </c>
      <c r="M109" s="636">
        <f t="shared" si="13"/>
        <v>377328</v>
      </c>
      <c r="N109" s="636">
        <f t="shared" si="13"/>
        <v>344472</v>
      </c>
      <c r="O109" s="636">
        <f t="shared" si="13"/>
        <v>141311</v>
      </c>
      <c r="P109" s="636">
        <f t="shared" si="13"/>
        <v>236892</v>
      </c>
      <c r="Q109" s="637">
        <f t="shared" si="13"/>
        <v>3117287</v>
      </c>
    </row>
    <row r="110" spans="4:17" ht="15">
      <c r="D110" s="116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5"/>
    </row>
    <row r="111" spans="4:17" ht="15">
      <c r="D111" s="638" t="s">
        <v>456</v>
      </c>
      <c r="E111" s="639">
        <f aca="true" t="shared" si="14" ref="E111:P111">E104+E54</f>
        <v>233606</v>
      </c>
      <c r="F111" s="639">
        <f t="shared" si="14"/>
        <v>338853</v>
      </c>
      <c r="G111" s="639">
        <f t="shared" si="14"/>
        <v>453042</v>
      </c>
      <c r="H111" s="639">
        <f t="shared" si="14"/>
        <v>120885</v>
      </c>
      <c r="I111" s="639">
        <f t="shared" si="14"/>
        <v>407455</v>
      </c>
      <c r="J111" s="639">
        <f t="shared" si="14"/>
        <v>219023</v>
      </c>
      <c r="K111" s="639">
        <f t="shared" si="14"/>
        <v>226197</v>
      </c>
      <c r="L111" s="639">
        <f t="shared" si="14"/>
        <v>220413</v>
      </c>
      <c r="M111" s="639">
        <f t="shared" si="14"/>
        <v>198563</v>
      </c>
      <c r="N111" s="639">
        <f t="shared" si="14"/>
        <v>225359</v>
      </c>
      <c r="O111" s="639">
        <f t="shared" si="14"/>
        <v>410404</v>
      </c>
      <c r="P111" s="639">
        <f t="shared" si="14"/>
        <v>168478</v>
      </c>
      <c r="Q111" s="640">
        <f>Q104</f>
        <v>2539143</v>
      </c>
    </row>
    <row r="112" spans="4:17" ht="15">
      <c r="D112" s="641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3"/>
    </row>
    <row r="113" spans="4:17" ht="15">
      <c r="D113" s="644"/>
      <c r="E113" s="645">
        <f>E109-E111</f>
        <v>211306</v>
      </c>
      <c r="F113" s="645">
        <f aca="true" t="shared" si="15" ref="F113:P113">F109-F111</f>
        <v>-187667</v>
      </c>
      <c r="G113" s="645">
        <f t="shared" si="15"/>
        <v>-312885</v>
      </c>
      <c r="H113" s="645">
        <f t="shared" si="15"/>
        <v>84956</v>
      </c>
      <c r="I113" s="645">
        <f t="shared" si="15"/>
        <v>-304168</v>
      </c>
      <c r="J113" s="645">
        <f t="shared" si="15"/>
        <v>-5344</v>
      </c>
      <c r="K113" s="645">
        <f t="shared" si="15"/>
        <v>187571</v>
      </c>
      <c r="L113" s="645">
        <f t="shared" si="15"/>
        <v>185871</v>
      </c>
      <c r="M113" s="645">
        <f t="shared" si="15"/>
        <v>178765</v>
      </c>
      <c r="N113" s="645">
        <f t="shared" si="15"/>
        <v>119113</v>
      </c>
      <c r="O113" s="645">
        <f t="shared" si="15"/>
        <v>-269093</v>
      </c>
      <c r="P113" s="645">
        <f t="shared" si="15"/>
        <v>68414</v>
      </c>
      <c r="Q113" s="646">
        <f>Q109-Q111</f>
        <v>578144</v>
      </c>
    </row>
    <row r="114" spans="4:17" ht="15">
      <c r="D114" s="641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3"/>
    </row>
    <row r="115" spans="4:17" s="499" customFormat="1" ht="13.5" thickBot="1">
      <c r="D115" s="647" t="s">
        <v>457</v>
      </c>
      <c r="E115" s="648">
        <f>E111-E109</f>
        <v>-211306</v>
      </c>
      <c r="F115" s="648">
        <f aca="true" t="shared" si="16" ref="F115:P115">F111-F109</f>
        <v>187667</v>
      </c>
      <c r="G115" s="648">
        <f>G111-G109</f>
        <v>312885</v>
      </c>
      <c r="H115" s="648">
        <f t="shared" si="16"/>
        <v>-84956</v>
      </c>
      <c r="I115" s="648">
        <f t="shared" si="16"/>
        <v>304168</v>
      </c>
      <c r="J115" s="648">
        <f t="shared" si="16"/>
        <v>5344</v>
      </c>
      <c r="K115" s="648">
        <f t="shared" si="16"/>
        <v>-187571</v>
      </c>
      <c r="L115" s="648">
        <f t="shared" si="16"/>
        <v>-185871</v>
      </c>
      <c r="M115" s="648">
        <f t="shared" si="16"/>
        <v>-178765</v>
      </c>
      <c r="N115" s="648">
        <f t="shared" si="16"/>
        <v>-119113</v>
      </c>
      <c r="O115" s="648">
        <f t="shared" si="16"/>
        <v>269093</v>
      </c>
      <c r="P115" s="648">
        <f t="shared" si="16"/>
        <v>-68414</v>
      </c>
      <c r="Q115" s="649">
        <f>SUM(E115:P115)</f>
        <v>43161</v>
      </c>
    </row>
    <row r="116" ht="15">
      <c r="U116" t="s">
        <v>834</v>
      </c>
    </row>
    <row r="118" ht="15.75" thickBot="1"/>
    <row r="119" spans="4:17" ht="15">
      <c r="D119" s="632">
        <v>2016</v>
      </c>
      <c r="E119" s="633" t="s">
        <v>443</v>
      </c>
      <c r="F119" s="633" t="s">
        <v>444</v>
      </c>
      <c r="G119" s="633" t="s">
        <v>445</v>
      </c>
      <c r="H119" s="633" t="s">
        <v>446</v>
      </c>
      <c r="I119" s="633" t="s">
        <v>447</v>
      </c>
      <c r="J119" s="633" t="s">
        <v>448</v>
      </c>
      <c r="K119" s="633" t="s">
        <v>449</v>
      </c>
      <c r="L119" s="633" t="s">
        <v>450</v>
      </c>
      <c r="M119" s="633" t="s">
        <v>451</v>
      </c>
      <c r="N119" s="633" t="s">
        <v>452</v>
      </c>
      <c r="O119" s="633" t="s">
        <v>453</v>
      </c>
      <c r="P119" s="633" t="s">
        <v>454</v>
      </c>
      <c r="Q119" s="634" t="s">
        <v>436</v>
      </c>
    </row>
    <row r="120" spans="4:17" ht="15">
      <c r="D120" s="650" t="s">
        <v>835</v>
      </c>
      <c r="E120" s="512">
        <f>-E109/1000</f>
        <v>-444.912</v>
      </c>
      <c r="F120" s="512">
        <f aca="true" t="shared" si="17" ref="F120:P120">-F109/1000</f>
        <v>-151.186</v>
      </c>
      <c r="G120" s="512">
        <f t="shared" si="17"/>
        <v>-140.157</v>
      </c>
      <c r="H120" s="512">
        <f t="shared" si="17"/>
        <v>-205.841</v>
      </c>
      <c r="I120" s="512">
        <f t="shared" si="17"/>
        <v>-103.287</v>
      </c>
      <c r="J120" s="512">
        <f t="shared" si="17"/>
        <v>-213.679</v>
      </c>
      <c r="K120" s="512">
        <f t="shared" si="17"/>
        <v>-413.768</v>
      </c>
      <c r="L120" s="512">
        <f t="shared" si="17"/>
        <v>-406.284</v>
      </c>
      <c r="M120" s="512">
        <f t="shared" si="17"/>
        <v>-377.328</v>
      </c>
      <c r="N120" s="512">
        <f t="shared" si="17"/>
        <v>-344.472</v>
      </c>
      <c r="O120" s="512">
        <f t="shared" si="17"/>
        <v>-141.311</v>
      </c>
      <c r="P120" s="512">
        <f t="shared" si="17"/>
        <v>-236.892</v>
      </c>
      <c r="Q120" s="651">
        <f>SUM(E120:P120)</f>
        <v>-3179.1169999999997</v>
      </c>
    </row>
    <row r="121" spans="4:17" ht="15">
      <c r="D121" s="652" t="s">
        <v>836</v>
      </c>
      <c r="E121" s="512">
        <f>E111/1000</f>
        <v>233.606</v>
      </c>
      <c r="F121" s="512">
        <f aca="true" t="shared" si="18" ref="F121:P121">F111/1000</f>
        <v>338.853</v>
      </c>
      <c r="G121" s="512">
        <f t="shared" si="18"/>
        <v>453.042</v>
      </c>
      <c r="H121" s="512">
        <f t="shared" si="18"/>
        <v>120.885</v>
      </c>
      <c r="I121" s="512">
        <f t="shared" si="18"/>
        <v>407.455</v>
      </c>
      <c r="J121" s="512">
        <f t="shared" si="18"/>
        <v>219.023</v>
      </c>
      <c r="K121" s="512">
        <f t="shared" si="18"/>
        <v>226.197</v>
      </c>
      <c r="L121" s="512">
        <f t="shared" si="18"/>
        <v>220.413</v>
      </c>
      <c r="M121" s="512">
        <f t="shared" si="18"/>
        <v>198.563</v>
      </c>
      <c r="N121" s="512">
        <f t="shared" si="18"/>
        <v>225.359</v>
      </c>
      <c r="O121" s="512">
        <f t="shared" si="18"/>
        <v>410.404</v>
      </c>
      <c r="P121" s="512">
        <f t="shared" si="18"/>
        <v>168.478</v>
      </c>
      <c r="Q121" s="651">
        <f>SUM(E121:P121)</f>
        <v>3222.278</v>
      </c>
    </row>
    <row r="122" spans="4:17" ht="15.75" thickBot="1">
      <c r="D122" s="647" t="s">
        <v>457</v>
      </c>
      <c r="E122" s="653">
        <f>E121+E120</f>
        <v>-211.30599999999998</v>
      </c>
      <c r="F122" s="653">
        <f aca="true" t="shared" si="19" ref="F122:Q122">F121+F120</f>
        <v>187.667</v>
      </c>
      <c r="G122" s="653">
        <f t="shared" si="19"/>
        <v>312.885</v>
      </c>
      <c r="H122" s="653">
        <f t="shared" si="19"/>
        <v>-84.956</v>
      </c>
      <c r="I122" s="653">
        <f t="shared" si="19"/>
        <v>304.168</v>
      </c>
      <c r="J122" s="653">
        <f t="shared" si="19"/>
        <v>5.343999999999994</v>
      </c>
      <c r="K122" s="653">
        <f t="shared" si="19"/>
        <v>-187.57099999999997</v>
      </c>
      <c r="L122" s="653">
        <f t="shared" si="19"/>
        <v>-185.87099999999998</v>
      </c>
      <c r="M122" s="653">
        <f t="shared" si="19"/>
        <v>-178.765</v>
      </c>
      <c r="N122" s="653">
        <f t="shared" si="19"/>
        <v>-119.11299999999997</v>
      </c>
      <c r="O122" s="653">
        <f t="shared" si="19"/>
        <v>269.09299999999996</v>
      </c>
      <c r="P122" s="653">
        <f t="shared" si="19"/>
        <v>-68.41399999999999</v>
      </c>
      <c r="Q122" s="654">
        <f t="shared" si="19"/>
        <v>43.16100000000006</v>
      </c>
    </row>
    <row r="124" ht="15.75" thickBot="1"/>
    <row r="125" spans="4:17" ht="15.75" thickBot="1">
      <c r="D125" s="655">
        <v>2016</v>
      </c>
      <c r="E125" s="656" t="s">
        <v>443</v>
      </c>
      <c r="F125" s="656" t="s">
        <v>444</v>
      </c>
      <c r="G125" s="656" t="s">
        <v>445</v>
      </c>
      <c r="H125" s="656" t="s">
        <v>446</v>
      </c>
      <c r="I125" s="656" t="s">
        <v>447</v>
      </c>
      <c r="J125" s="656" t="s">
        <v>448</v>
      </c>
      <c r="K125" s="656" t="s">
        <v>449</v>
      </c>
      <c r="L125" s="656" t="s">
        <v>450</v>
      </c>
      <c r="M125" s="656" t="s">
        <v>451</v>
      </c>
      <c r="N125" s="656" t="s">
        <v>452</v>
      </c>
      <c r="O125" s="656" t="s">
        <v>453</v>
      </c>
      <c r="P125" s="656" t="s">
        <v>454</v>
      </c>
      <c r="Q125" s="657" t="s">
        <v>436</v>
      </c>
    </row>
    <row r="126" spans="4:17" ht="15">
      <c r="D126" s="658" t="s">
        <v>383</v>
      </c>
      <c r="E126" s="659">
        <f aca="true" t="shared" si="20" ref="E126:P135">E93</f>
        <v>32492</v>
      </c>
      <c r="F126" s="659">
        <f t="shared" si="20"/>
        <v>25482</v>
      </c>
      <c r="G126" s="659">
        <f t="shared" si="20"/>
        <v>0</v>
      </c>
      <c r="H126" s="659">
        <f t="shared" si="20"/>
        <v>45294</v>
      </c>
      <c r="I126" s="659">
        <f t="shared" si="20"/>
        <v>21414</v>
      </c>
      <c r="J126" s="659">
        <f t="shared" si="20"/>
        <v>46800</v>
      </c>
      <c r="K126" s="659">
        <f t="shared" si="20"/>
        <v>21683</v>
      </c>
      <c r="L126" s="659">
        <f t="shared" si="20"/>
        <v>19741</v>
      </c>
      <c r="M126" s="659">
        <f t="shared" si="20"/>
        <v>15734</v>
      </c>
      <c r="N126" s="659">
        <f t="shared" si="20"/>
        <v>9870</v>
      </c>
      <c r="O126" s="659">
        <f t="shared" si="20"/>
        <v>5448</v>
      </c>
      <c r="P126" s="659">
        <f t="shared" si="20"/>
        <v>6636</v>
      </c>
      <c r="Q126" s="660">
        <f>SUM(E126:P126)</f>
        <v>250594</v>
      </c>
    </row>
    <row r="127" spans="4:17" ht="15">
      <c r="D127" s="661" t="s">
        <v>384</v>
      </c>
      <c r="E127" s="512">
        <f t="shared" si="20"/>
        <v>68274</v>
      </c>
      <c r="F127" s="512">
        <f t="shared" si="20"/>
        <v>56438</v>
      </c>
      <c r="G127" s="512">
        <f t="shared" si="20"/>
        <v>62869</v>
      </c>
      <c r="H127" s="512">
        <f t="shared" si="20"/>
        <v>0</v>
      </c>
      <c r="I127" s="512">
        <f t="shared" si="20"/>
        <v>17333</v>
      </c>
      <c r="J127" s="512">
        <f t="shared" si="20"/>
        <v>72359</v>
      </c>
      <c r="K127" s="512">
        <f t="shared" si="20"/>
        <v>106748</v>
      </c>
      <c r="L127" s="512">
        <f t="shared" si="20"/>
        <v>106565</v>
      </c>
      <c r="M127" s="512">
        <f t="shared" si="20"/>
        <v>112458</v>
      </c>
      <c r="N127" s="512">
        <f t="shared" si="20"/>
        <v>102029</v>
      </c>
      <c r="O127" s="512">
        <f t="shared" si="20"/>
        <v>76029</v>
      </c>
      <c r="P127" s="512">
        <f t="shared" si="20"/>
        <v>70839</v>
      </c>
      <c r="Q127" s="651">
        <f aca="true" t="shared" si="21" ref="Q127:Q135">SUM(E127:P127)</f>
        <v>851941</v>
      </c>
    </row>
    <row r="128" spans="4:17" ht="15">
      <c r="D128" s="661" t="s">
        <v>385</v>
      </c>
      <c r="E128" s="512">
        <f t="shared" si="20"/>
        <v>0</v>
      </c>
      <c r="F128" s="512">
        <f t="shared" si="20"/>
        <v>0</v>
      </c>
      <c r="G128" s="512">
        <f t="shared" si="20"/>
        <v>0</v>
      </c>
      <c r="H128" s="512">
        <f t="shared" si="20"/>
        <v>0</v>
      </c>
      <c r="I128" s="512">
        <f t="shared" si="20"/>
        <v>0</v>
      </c>
      <c r="J128" s="512">
        <f t="shared" si="20"/>
        <v>0</v>
      </c>
      <c r="K128" s="512">
        <f t="shared" si="20"/>
        <v>0</v>
      </c>
      <c r="L128" s="512">
        <f t="shared" si="20"/>
        <v>0</v>
      </c>
      <c r="M128" s="512">
        <f t="shared" si="20"/>
        <v>0</v>
      </c>
      <c r="N128" s="512">
        <f t="shared" si="20"/>
        <v>0</v>
      </c>
      <c r="O128" s="512">
        <f t="shared" si="20"/>
        <v>0</v>
      </c>
      <c r="P128" s="512">
        <f t="shared" si="20"/>
        <v>0</v>
      </c>
      <c r="Q128" s="651">
        <f t="shared" si="21"/>
        <v>0</v>
      </c>
    </row>
    <row r="129" spans="4:17" ht="15">
      <c r="D129" s="661" t="s">
        <v>386</v>
      </c>
      <c r="E129" s="512">
        <f t="shared" si="20"/>
        <v>8245</v>
      </c>
      <c r="F129" s="512">
        <f t="shared" si="20"/>
        <v>7000</v>
      </c>
      <c r="G129" s="512">
        <f t="shared" si="20"/>
        <v>14860</v>
      </c>
      <c r="H129" s="512">
        <f t="shared" si="20"/>
        <v>16180</v>
      </c>
      <c r="I129" s="512">
        <f t="shared" si="20"/>
        <v>5840</v>
      </c>
      <c r="J129" s="512">
        <f t="shared" si="20"/>
        <v>12020</v>
      </c>
      <c r="K129" s="512">
        <f t="shared" si="20"/>
        <v>9037</v>
      </c>
      <c r="L129" s="512">
        <f t="shared" si="20"/>
        <v>20911</v>
      </c>
      <c r="M129" s="512">
        <f t="shared" si="20"/>
        <v>11759</v>
      </c>
      <c r="N129" s="512">
        <f t="shared" si="20"/>
        <v>14421</v>
      </c>
      <c r="O129" s="512">
        <f t="shared" si="20"/>
        <v>6450</v>
      </c>
      <c r="P129" s="512">
        <f t="shared" si="20"/>
        <v>7908</v>
      </c>
      <c r="Q129" s="651">
        <f t="shared" si="21"/>
        <v>134631</v>
      </c>
    </row>
    <row r="130" spans="4:17" ht="15">
      <c r="D130" s="661" t="s">
        <v>388</v>
      </c>
      <c r="E130" s="512">
        <f t="shared" si="20"/>
        <v>10667</v>
      </c>
      <c r="F130" s="512">
        <f t="shared" si="20"/>
        <v>2704</v>
      </c>
      <c r="G130" s="512">
        <f t="shared" si="20"/>
        <v>62</v>
      </c>
      <c r="H130" s="512">
        <f t="shared" si="20"/>
        <v>1250</v>
      </c>
      <c r="I130" s="512">
        <f t="shared" si="20"/>
        <v>0</v>
      </c>
      <c r="J130" s="512">
        <f t="shared" si="20"/>
        <v>1698</v>
      </c>
      <c r="K130" s="512">
        <f t="shared" si="20"/>
        <v>10235</v>
      </c>
      <c r="L130" s="512">
        <f t="shared" si="20"/>
        <v>14051</v>
      </c>
      <c r="M130" s="512">
        <f t="shared" si="20"/>
        <v>10333</v>
      </c>
      <c r="N130" s="512">
        <f t="shared" si="20"/>
        <v>25891</v>
      </c>
      <c r="O130" s="512">
        <f t="shared" si="20"/>
        <v>9791</v>
      </c>
      <c r="P130" s="512">
        <f t="shared" si="20"/>
        <v>16680</v>
      </c>
      <c r="Q130" s="651">
        <f t="shared" si="21"/>
        <v>103362</v>
      </c>
    </row>
    <row r="131" spans="4:17" ht="15">
      <c r="D131" s="661" t="s">
        <v>389</v>
      </c>
      <c r="E131" s="512">
        <f t="shared" si="20"/>
        <v>45</v>
      </c>
      <c r="F131" s="512">
        <f t="shared" si="20"/>
        <v>78</v>
      </c>
      <c r="G131" s="512">
        <f t="shared" si="20"/>
        <v>100</v>
      </c>
      <c r="H131" s="512">
        <f t="shared" si="20"/>
        <v>4528</v>
      </c>
      <c r="I131" s="512">
        <f t="shared" si="20"/>
        <v>0</v>
      </c>
      <c r="J131" s="512">
        <f t="shared" si="20"/>
        <v>262</v>
      </c>
      <c r="K131" s="512">
        <f t="shared" si="20"/>
        <v>0</v>
      </c>
      <c r="L131" s="512">
        <f t="shared" si="20"/>
        <v>3160</v>
      </c>
      <c r="M131" s="512">
        <f t="shared" si="20"/>
        <v>177</v>
      </c>
      <c r="N131" s="512">
        <f t="shared" si="20"/>
        <v>561</v>
      </c>
      <c r="O131" s="512">
        <f t="shared" si="20"/>
        <v>850</v>
      </c>
      <c r="P131" s="512">
        <f t="shared" si="20"/>
        <v>0</v>
      </c>
      <c r="Q131" s="651">
        <f t="shared" si="21"/>
        <v>9761</v>
      </c>
    </row>
    <row r="132" spans="4:17" ht="15">
      <c r="D132" s="662" t="s">
        <v>390</v>
      </c>
      <c r="E132" s="512">
        <f t="shared" si="20"/>
        <v>25130</v>
      </c>
      <c r="F132" s="512">
        <f t="shared" si="20"/>
        <v>20805</v>
      </c>
      <c r="G132" s="512">
        <f>G99</f>
        <v>2040</v>
      </c>
      <c r="H132" s="512">
        <f t="shared" si="20"/>
        <v>24300</v>
      </c>
      <c r="I132" s="512">
        <f t="shared" si="20"/>
        <v>12780</v>
      </c>
      <c r="J132" s="512">
        <f t="shared" si="20"/>
        <v>28800</v>
      </c>
      <c r="K132" s="512">
        <f t="shared" si="20"/>
        <v>22280</v>
      </c>
      <c r="L132" s="512">
        <f t="shared" si="20"/>
        <v>17220</v>
      </c>
      <c r="M132" s="512">
        <f t="shared" si="20"/>
        <v>19440</v>
      </c>
      <c r="N132" s="512">
        <f t="shared" si="20"/>
        <v>14894</v>
      </c>
      <c r="O132" s="512">
        <f t="shared" si="20"/>
        <v>15160</v>
      </c>
      <c r="P132" s="512">
        <f t="shared" si="20"/>
        <v>17580</v>
      </c>
      <c r="Q132" s="651">
        <f t="shared" si="21"/>
        <v>220429</v>
      </c>
    </row>
    <row r="133" spans="4:17" ht="15">
      <c r="D133" s="662" t="s">
        <v>392</v>
      </c>
      <c r="E133" s="512">
        <f t="shared" si="20"/>
        <v>0</v>
      </c>
      <c r="F133" s="512">
        <f>F100</f>
        <v>0</v>
      </c>
      <c r="G133" s="512">
        <f t="shared" si="20"/>
        <v>35230</v>
      </c>
      <c r="H133" s="512">
        <f t="shared" si="20"/>
        <v>7293</v>
      </c>
      <c r="I133" s="512">
        <f t="shared" si="20"/>
        <v>18600</v>
      </c>
      <c r="J133" s="512">
        <f t="shared" si="20"/>
        <v>8280</v>
      </c>
      <c r="K133" s="512">
        <f t="shared" si="20"/>
        <v>18600</v>
      </c>
      <c r="L133" s="512">
        <f t="shared" si="20"/>
        <v>12598</v>
      </c>
      <c r="M133" s="512">
        <f t="shared" si="20"/>
        <v>15808</v>
      </c>
      <c r="N133" s="512">
        <f t="shared" si="20"/>
        <v>7738</v>
      </c>
      <c r="O133" s="512">
        <f t="shared" si="20"/>
        <v>0</v>
      </c>
      <c r="P133" s="512">
        <f t="shared" si="20"/>
        <v>0</v>
      </c>
      <c r="Q133" s="651">
        <f t="shared" si="21"/>
        <v>124147</v>
      </c>
    </row>
    <row r="134" spans="4:17" ht="15">
      <c r="D134" s="663" t="s">
        <v>394</v>
      </c>
      <c r="E134" s="512">
        <f t="shared" si="20"/>
        <v>115</v>
      </c>
      <c r="F134" s="512">
        <f t="shared" si="20"/>
        <v>72</v>
      </c>
      <c r="G134" s="512">
        <f t="shared" si="20"/>
        <v>120</v>
      </c>
      <c r="H134" s="512">
        <f t="shared" si="20"/>
        <v>0</v>
      </c>
      <c r="I134" s="512">
        <f t="shared" si="20"/>
        <v>0</v>
      </c>
      <c r="J134" s="512">
        <f t="shared" si="20"/>
        <v>0</v>
      </c>
      <c r="K134" s="512">
        <f t="shared" si="20"/>
        <v>0</v>
      </c>
      <c r="L134" s="512">
        <f t="shared" si="20"/>
        <v>0</v>
      </c>
      <c r="M134" s="512">
        <f t="shared" si="20"/>
        <v>0</v>
      </c>
      <c r="N134" s="512">
        <f t="shared" si="20"/>
        <v>0</v>
      </c>
      <c r="O134" s="512">
        <f t="shared" si="20"/>
        <v>0</v>
      </c>
      <c r="P134" s="512">
        <f t="shared" si="20"/>
        <v>773</v>
      </c>
      <c r="Q134" s="651">
        <f t="shared" si="21"/>
        <v>1080</v>
      </c>
    </row>
    <row r="135" spans="4:17" ht="15.75" thickBot="1">
      <c r="D135" s="664" t="s">
        <v>395</v>
      </c>
      <c r="E135" s="665">
        <f t="shared" si="20"/>
        <v>6630</v>
      </c>
      <c r="F135" s="665">
        <f t="shared" si="20"/>
        <v>3480</v>
      </c>
      <c r="G135" s="665">
        <f t="shared" si="20"/>
        <v>4100</v>
      </c>
      <c r="H135" s="665">
        <f t="shared" si="20"/>
        <v>6840</v>
      </c>
      <c r="I135" s="665">
        <f t="shared" si="20"/>
        <v>3720</v>
      </c>
      <c r="J135" s="665">
        <f t="shared" si="20"/>
        <v>3629</v>
      </c>
      <c r="K135" s="665">
        <f t="shared" si="20"/>
        <v>3720</v>
      </c>
      <c r="L135" s="665">
        <f t="shared" si="20"/>
        <v>3720</v>
      </c>
      <c r="M135" s="665">
        <f t="shared" si="20"/>
        <v>3310</v>
      </c>
      <c r="N135" s="665">
        <f t="shared" si="20"/>
        <v>4191</v>
      </c>
      <c r="O135" s="665">
        <f t="shared" si="20"/>
        <v>5092</v>
      </c>
      <c r="P135" s="665">
        <f t="shared" si="20"/>
        <v>16153</v>
      </c>
      <c r="Q135" s="666">
        <f t="shared" si="21"/>
        <v>64585</v>
      </c>
    </row>
    <row r="136" spans="4:17" ht="15.75" thickBot="1">
      <c r="D136" s="655" t="s">
        <v>436</v>
      </c>
      <c r="E136" s="667">
        <f>SUM(E126:E135)</f>
        <v>151598</v>
      </c>
      <c r="F136" s="667">
        <f aca="true" t="shared" si="22" ref="F136:Q136">SUM(F126:F135)</f>
        <v>116059</v>
      </c>
      <c r="G136" s="667">
        <f t="shared" si="22"/>
        <v>119381</v>
      </c>
      <c r="H136" s="667">
        <f t="shared" si="22"/>
        <v>105685</v>
      </c>
      <c r="I136" s="667">
        <f t="shared" si="22"/>
        <v>79687</v>
      </c>
      <c r="J136" s="667">
        <f t="shared" si="22"/>
        <v>173848</v>
      </c>
      <c r="K136" s="667">
        <f t="shared" si="22"/>
        <v>192303</v>
      </c>
      <c r="L136" s="667">
        <f t="shared" si="22"/>
        <v>197966</v>
      </c>
      <c r="M136" s="667">
        <f t="shared" si="22"/>
        <v>189019</v>
      </c>
      <c r="N136" s="667">
        <f t="shared" si="22"/>
        <v>179595</v>
      </c>
      <c r="O136" s="667">
        <f t="shared" si="22"/>
        <v>118820</v>
      </c>
      <c r="P136" s="667">
        <f t="shared" si="22"/>
        <v>136569</v>
      </c>
      <c r="Q136" s="668">
        <f t="shared" si="22"/>
        <v>1760530</v>
      </c>
    </row>
    <row r="138" ht="15.75" thickBot="1"/>
    <row r="139" spans="4:17" ht="15">
      <c r="D139" s="669">
        <v>2016</v>
      </c>
      <c r="E139" s="670" t="s">
        <v>443</v>
      </c>
      <c r="F139" s="670" t="s">
        <v>444</v>
      </c>
      <c r="G139" s="670" t="s">
        <v>445</v>
      </c>
      <c r="H139" s="670" t="s">
        <v>446</v>
      </c>
      <c r="I139" s="670" t="s">
        <v>447</v>
      </c>
      <c r="J139" s="670" t="s">
        <v>448</v>
      </c>
      <c r="K139" s="670" t="s">
        <v>449</v>
      </c>
      <c r="L139" s="670" t="s">
        <v>450</v>
      </c>
      <c r="M139" s="670" t="s">
        <v>451</v>
      </c>
      <c r="N139" s="670" t="s">
        <v>452</v>
      </c>
      <c r="O139" s="670" t="s">
        <v>453</v>
      </c>
      <c r="P139" s="670" t="s">
        <v>454</v>
      </c>
      <c r="Q139" s="671" t="s">
        <v>436</v>
      </c>
    </row>
    <row r="140" spans="4:17" ht="15">
      <c r="D140" s="672" t="s">
        <v>837</v>
      </c>
      <c r="E140" s="673">
        <f aca="true" t="shared" si="23" ref="E140:Q140">E55/1000</f>
        <v>-1.648</v>
      </c>
      <c r="F140" s="673">
        <f t="shared" si="23"/>
        <v>75.74</v>
      </c>
      <c r="G140" s="673">
        <f t="shared" si="23"/>
        <v>112.374</v>
      </c>
      <c r="H140" s="673">
        <f t="shared" si="23"/>
        <v>-5.88</v>
      </c>
      <c r="I140" s="673">
        <f t="shared" si="23"/>
        <v>91.593</v>
      </c>
      <c r="J140" s="673">
        <f t="shared" si="23"/>
        <v>9.37</v>
      </c>
      <c r="K140" s="673">
        <f t="shared" si="23"/>
        <v>-7.644</v>
      </c>
      <c r="L140" s="673">
        <f t="shared" si="23"/>
        <v>-9.865</v>
      </c>
      <c r="M140" s="673">
        <f t="shared" si="23"/>
        <v>-29.402</v>
      </c>
      <c r="N140" s="673">
        <f t="shared" si="23"/>
        <v>-5.611</v>
      </c>
      <c r="O140" s="673">
        <f t="shared" si="23"/>
        <v>212.988</v>
      </c>
      <c r="P140" s="673">
        <f t="shared" si="23"/>
        <v>-11.817</v>
      </c>
      <c r="Q140" s="674">
        <f t="shared" si="23"/>
        <v>358.793</v>
      </c>
    </row>
    <row r="141" spans="4:17" ht="15">
      <c r="D141" s="675" t="s">
        <v>838</v>
      </c>
      <c r="E141" s="676">
        <f aca="true" t="shared" si="24" ref="E141:Q141">E14/1000</f>
        <v>-187.196</v>
      </c>
      <c r="F141" s="676">
        <f t="shared" si="24"/>
        <v>0</v>
      </c>
      <c r="G141" s="676">
        <f t="shared" si="24"/>
        <v>0</v>
      </c>
      <c r="H141" s="676">
        <f t="shared" si="24"/>
        <v>-75.116</v>
      </c>
      <c r="I141" s="676">
        <f t="shared" si="24"/>
        <v>0</v>
      </c>
      <c r="J141" s="676">
        <f t="shared" si="24"/>
        <v>0</v>
      </c>
      <c r="K141" s="676">
        <f t="shared" si="24"/>
        <v>-146.568</v>
      </c>
      <c r="L141" s="676">
        <f t="shared" si="24"/>
        <v>-124.723</v>
      </c>
      <c r="M141" s="676">
        <f t="shared" si="24"/>
        <v>-119.855</v>
      </c>
      <c r="N141" s="676">
        <f t="shared" si="24"/>
        <v>-108.291</v>
      </c>
      <c r="O141" s="676">
        <f t="shared" si="24"/>
        <v>0</v>
      </c>
      <c r="P141" s="676">
        <f t="shared" si="24"/>
        <v>-63.491</v>
      </c>
      <c r="Q141" s="677">
        <f t="shared" si="24"/>
        <v>-825.24</v>
      </c>
    </row>
    <row r="142" spans="4:17" ht="15">
      <c r="D142" s="678" t="s">
        <v>839</v>
      </c>
      <c r="E142" s="618">
        <f aca="true" t="shared" si="25" ref="E142:Q142">-E105/1000</f>
        <v>-22.462</v>
      </c>
      <c r="F142" s="618">
        <f t="shared" si="25"/>
        <v>111.927</v>
      </c>
      <c r="G142" s="618">
        <f t="shared" si="25"/>
        <v>200.511</v>
      </c>
      <c r="H142" s="618">
        <f t="shared" si="25"/>
        <v>-3.96</v>
      </c>
      <c r="I142" s="618">
        <f t="shared" si="25"/>
        <v>212.575</v>
      </c>
      <c r="J142" s="618">
        <f t="shared" si="25"/>
        <v>-4.026</v>
      </c>
      <c r="K142" s="618">
        <f t="shared" si="25"/>
        <v>-33.359</v>
      </c>
      <c r="L142" s="618">
        <f t="shared" si="25"/>
        <v>-51.283</v>
      </c>
      <c r="M142" s="618">
        <f t="shared" si="25"/>
        <v>-29.508</v>
      </c>
      <c r="N142" s="618">
        <f t="shared" si="25"/>
        <v>-5.211</v>
      </c>
      <c r="O142" s="618">
        <f t="shared" si="25"/>
        <v>56.105</v>
      </c>
      <c r="P142" s="618">
        <f t="shared" si="25"/>
        <v>6.894</v>
      </c>
      <c r="Q142" s="679">
        <f t="shared" si="25"/>
        <v>425.147</v>
      </c>
    </row>
    <row r="143" spans="4:17" ht="15.75" thickBot="1">
      <c r="D143" s="680" t="s">
        <v>840</v>
      </c>
      <c r="E143" s="681">
        <f aca="true" t="shared" si="26" ref="E143:Q143">SUM(E140:E142)</f>
        <v>-211.30599999999998</v>
      </c>
      <c r="F143" s="681">
        <f t="shared" si="26"/>
        <v>187.667</v>
      </c>
      <c r="G143" s="681">
        <f t="shared" si="26"/>
        <v>312.885</v>
      </c>
      <c r="H143" s="681">
        <f t="shared" si="26"/>
        <v>-84.95599999999999</v>
      </c>
      <c r="I143" s="681">
        <f t="shared" si="26"/>
        <v>304.168</v>
      </c>
      <c r="J143" s="681">
        <f t="shared" si="26"/>
        <v>5.343999999999999</v>
      </c>
      <c r="K143" s="681">
        <f t="shared" si="26"/>
        <v>-187.57100000000003</v>
      </c>
      <c r="L143" s="681">
        <f t="shared" si="26"/>
        <v>-185.87099999999998</v>
      </c>
      <c r="M143" s="681">
        <f t="shared" si="26"/>
        <v>-178.76500000000001</v>
      </c>
      <c r="N143" s="681">
        <f t="shared" si="26"/>
        <v>-119.113</v>
      </c>
      <c r="O143" s="681">
        <f t="shared" si="26"/>
        <v>269.093</v>
      </c>
      <c r="P143" s="681">
        <f t="shared" si="26"/>
        <v>-68.41399999999999</v>
      </c>
      <c r="Q143" s="682">
        <f t="shared" si="26"/>
        <v>-41.30000000000001</v>
      </c>
    </row>
  </sheetData>
  <sheetProtection/>
  <mergeCells count="5">
    <mergeCell ref="A54:B54"/>
    <mergeCell ref="A55:B55"/>
    <mergeCell ref="A82:C82"/>
    <mergeCell ref="A104:C104"/>
    <mergeCell ref="A105:D105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19" sqref="C19:O19"/>
    </sheetView>
  </sheetViews>
  <sheetFormatPr defaultColWidth="9.140625" defaultRowHeight="15"/>
  <cols>
    <col min="1" max="1" width="54.7109375" style="343" customWidth="1"/>
    <col min="2" max="2" width="10.421875" style="344" bestFit="1" customWidth="1"/>
    <col min="3" max="6" width="6.8515625" style="343" bestFit="1" customWidth="1"/>
    <col min="7" max="7" width="6.7109375" style="343" bestFit="1" customWidth="1"/>
    <col min="8" max="14" width="6.8515625" style="343" bestFit="1" customWidth="1"/>
    <col min="15" max="15" width="10.7109375" style="343" bestFit="1" customWidth="1"/>
    <col min="16" max="16384" width="9.140625" style="343" customWidth="1"/>
  </cols>
  <sheetData>
    <row r="1" spans="1:15" ht="12.75">
      <c r="A1" s="731" t="s">
        <v>524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</row>
    <row r="2" spans="1:15" ht="12.75">
      <c r="A2" s="345" t="s">
        <v>167</v>
      </c>
      <c r="B2" s="346"/>
      <c r="C2" s="347" t="s">
        <v>168</v>
      </c>
      <c r="D2" s="347" t="s">
        <v>169</v>
      </c>
      <c r="E2" s="347" t="s">
        <v>170</v>
      </c>
      <c r="F2" s="347" t="s">
        <v>171</v>
      </c>
      <c r="G2" s="347" t="s">
        <v>172</v>
      </c>
      <c r="H2" s="347" t="s">
        <v>173</v>
      </c>
      <c r="I2" s="347" t="s">
        <v>174</v>
      </c>
      <c r="J2" s="347" t="s">
        <v>175</v>
      </c>
      <c r="K2" s="347" t="s">
        <v>471</v>
      </c>
      <c r="L2" s="347" t="s">
        <v>472</v>
      </c>
      <c r="M2" s="347" t="s">
        <v>473</v>
      </c>
      <c r="N2" s="347" t="s">
        <v>474</v>
      </c>
      <c r="O2" s="345" t="s">
        <v>475</v>
      </c>
    </row>
    <row r="3" spans="1:15" ht="12.75">
      <c r="A3" s="345" t="s">
        <v>176</v>
      </c>
      <c r="B3" s="346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8"/>
    </row>
    <row r="4" spans="1:15" ht="12.75">
      <c r="A4" s="348" t="s">
        <v>177</v>
      </c>
      <c r="B4" s="349">
        <v>1</v>
      </c>
      <c r="C4" s="350">
        <v>308881.94</v>
      </c>
      <c r="D4" s="350">
        <v>544554.2600426995</v>
      </c>
      <c r="E4" s="350">
        <v>682511.6602639001</v>
      </c>
      <c r="F4" s="350">
        <v>238532.65049509998</v>
      </c>
      <c r="G4" s="350">
        <v>613724.8548058</v>
      </c>
      <c r="H4" s="350">
        <v>389242.22599139996</v>
      </c>
      <c r="I4" s="350">
        <v>308858.36677059997</v>
      </c>
      <c r="J4" s="350">
        <v>328921.7727903</v>
      </c>
      <c r="K4" s="350">
        <v>254621.382808</v>
      </c>
      <c r="L4" s="350">
        <v>249244.68085269994</v>
      </c>
      <c r="M4" s="350">
        <v>642104.0694628</v>
      </c>
      <c r="N4" s="350">
        <v>528540.3436740999</v>
      </c>
      <c r="O4" s="351">
        <f aca="true" t="shared" si="0" ref="O4:O12">SUM(C4:N4)</f>
        <v>5089738.2079574</v>
      </c>
    </row>
    <row r="5" spans="1:15" ht="12.75">
      <c r="A5" s="348" t="s">
        <v>178</v>
      </c>
      <c r="B5" s="349">
        <v>2</v>
      </c>
      <c r="C5" s="350">
        <v>15308.83</v>
      </c>
      <c r="D5" s="350">
        <v>23305.247522700007</v>
      </c>
      <c r="E5" s="350">
        <v>28898.930250999994</v>
      </c>
      <c r="F5" s="350">
        <v>24620.844473420002</v>
      </c>
      <c r="G5" s="350">
        <v>28396.6775319</v>
      </c>
      <c r="H5" s="350">
        <v>8470.2881628</v>
      </c>
      <c r="I5" s="350">
        <v>1841.161168</v>
      </c>
      <c r="J5" s="350">
        <v>934.3751976000002</v>
      </c>
      <c r="K5" s="350">
        <v>2715.9795248</v>
      </c>
      <c r="L5" s="350">
        <v>9070.5614397</v>
      </c>
      <c r="M5" s="350">
        <v>16538.5342505</v>
      </c>
      <c r="N5" s="350">
        <v>2731.4834616</v>
      </c>
      <c r="O5" s="351">
        <f t="shared" si="0"/>
        <v>162832.91298402</v>
      </c>
    </row>
    <row r="6" spans="1:15" ht="12.75">
      <c r="A6" s="348" t="s">
        <v>179</v>
      </c>
      <c r="B6" s="349">
        <v>3</v>
      </c>
      <c r="C6" s="350">
        <v>53113.74</v>
      </c>
      <c r="D6" s="350">
        <v>63635.72485291999</v>
      </c>
      <c r="E6" s="350">
        <v>65462.9218586</v>
      </c>
      <c r="F6" s="350">
        <v>62037.380066749996</v>
      </c>
      <c r="G6" s="350">
        <v>67997.08798269999</v>
      </c>
      <c r="H6" s="350">
        <v>28498.818599099995</v>
      </c>
      <c r="I6" s="350">
        <v>10924.950199200002</v>
      </c>
      <c r="J6" s="350">
        <v>6912.3884153</v>
      </c>
      <c r="K6" s="350">
        <v>15926.466600899996</v>
      </c>
      <c r="L6" s="350">
        <v>44391.8960826</v>
      </c>
      <c r="M6" s="350">
        <v>52897.9947018</v>
      </c>
      <c r="N6" s="350">
        <v>29122.8290249</v>
      </c>
      <c r="O6" s="351">
        <f t="shared" si="0"/>
        <v>500922.19838476996</v>
      </c>
    </row>
    <row r="7" spans="1:15" ht="12.75">
      <c r="A7" s="348" t="s">
        <v>181</v>
      </c>
      <c r="B7" s="349"/>
      <c r="C7" s="350">
        <v>15414.02</v>
      </c>
      <c r="D7" s="350">
        <v>17345.052317270023</v>
      </c>
      <c r="E7" s="350">
        <v>12600.2286144</v>
      </c>
      <c r="F7" s="350">
        <v>8288.9408895</v>
      </c>
      <c r="G7" s="350">
        <v>11414.2222179</v>
      </c>
      <c r="H7" s="350">
        <v>6052.4805857</v>
      </c>
      <c r="I7" s="350">
        <v>2491.7841312</v>
      </c>
      <c r="J7" s="350">
        <v>1057.0323736</v>
      </c>
      <c r="K7" s="350">
        <v>2109.3006336000003</v>
      </c>
      <c r="L7" s="350">
        <v>12530.186691199995</v>
      </c>
      <c r="M7" s="350">
        <v>13762.365473200001</v>
      </c>
      <c r="N7" s="350">
        <v>4929.66834</v>
      </c>
      <c r="O7" s="351">
        <f>SUM(C7:N7)</f>
        <v>107995.28226757002</v>
      </c>
    </row>
    <row r="8" spans="1:15" ht="12.75">
      <c r="A8" s="348" t="s">
        <v>476</v>
      </c>
      <c r="B8" s="349"/>
      <c r="C8" s="350"/>
      <c r="D8" s="350"/>
      <c r="E8" s="350"/>
      <c r="F8" s="350"/>
      <c r="G8" s="350"/>
      <c r="H8" s="350"/>
      <c r="I8" s="350"/>
      <c r="J8" s="350"/>
      <c r="K8" s="350">
        <v>2065.5806487</v>
      </c>
      <c r="L8" s="350">
        <v>19990.682935900004</v>
      </c>
      <c r="M8" s="350">
        <v>27453.040281799997</v>
      </c>
      <c r="N8" s="350">
        <v>20337.5246358</v>
      </c>
      <c r="O8" s="351">
        <f>SUM(C8:N8)</f>
        <v>69846.8285022</v>
      </c>
    </row>
    <row r="9" spans="1:15" ht="12.75">
      <c r="A9" s="348" t="s">
        <v>180</v>
      </c>
      <c r="B9" s="349">
        <v>4</v>
      </c>
      <c r="C9" s="350">
        <v>24056.61</v>
      </c>
      <c r="D9" s="350">
        <v>30307.600905469983</v>
      </c>
      <c r="E9" s="350">
        <v>36948.000607999995</v>
      </c>
      <c r="F9" s="350">
        <v>14801.249007</v>
      </c>
      <c r="G9" s="350">
        <v>34683.53694330001</v>
      </c>
      <c r="H9" s="350">
        <v>21379.4222438</v>
      </c>
      <c r="I9" s="350">
        <v>14372.794840100001</v>
      </c>
      <c r="J9" s="350">
        <v>15156.1529226</v>
      </c>
      <c r="K9" s="350">
        <v>12844.744343300003</v>
      </c>
      <c r="L9" s="350">
        <v>18388.3723788</v>
      </c>
      <c r="M9" s="350">
        <v>27537.487068399998</v>
      </c>
      <c r="N9" s="350">
        <v>26127.768824100003</v>
      </c>
      <c r="O9" s="351">
        <f t="shared" si="0"/>
        <v>276603.74008487</v>
      </c>
    </row>
    <row r="10" spans="1:15" ht="12.75">
      <c r="A10" s="348" t="s">
        <v>218</v>
      </c>
      <c r="B10" s="349">
        <v>5</v>
      </c>
      <c r="C10" s="350">
        <v>45213.35</v>
      </c>
      <c r="D10" s="350">
        <v>46772.99344230004</v>
      </c>
      <c r="E10" s="350">
        <v>51037.30490399999</v>
      </c>
      <c r="F10" s="350">
        <v>44322.06931823</v>
      </c>
      <c r="G10" s="350">
        <v>43978.132549199996</v>
      </c>
      <c r="H10" s="350">
        <v>25487.516748179998</v>
      </c>
      <c r="I10" s="350">
        <v>14533.51317512</v>
      </c>
      <c r="J10" s="350">
        <v>14738.512742530003</v>
      </c>
      <c r="K10" s="350">
        <v>19762.03169034</v>
      </c>
      <c r="L10" s="350">
        <v>38658.01085064</v>
      </c>
      <c r="M10" s="350">
        <v>45691.71402069999</v>
      </c>
      <c r="N10" s="350">
        <v>37374.9045555</v>
      </c>
      <c r="O10" s="351">
        <f t="shared" si="0"/>
        <v>427570.05399674014</v>
      </c>
    </row>
    <row r="11" spans="1:15" ht="12.75">
      <c r="A11" s="348" t="s">
        <v>182</v>
      </c>
      <c r="B11" s="349" t="s">
        <v>69</v>
      </c>
      <c r="C11" s="350">
        <v>48516.23</v>
      </c>
      <c r="D11" s="350">
        <v>252392.66701</v>
      </c>
      <c r="E11" s="350">
        <v>409537.22635</v>
      </c>
      <c r="F11" s="350">
        <v>102697.09847</v>
      </c>
      <c r="G11" s="350">
        <v>376501.275832407</v>
      </c>
      <c r="H11" s="350">
        <v>99733.75583</v>
      </c>
      <c r="I11" s="350">
        <v>24584.27677</v>
      </c>
      <c r="J11" s="350">
        <v>29078.50994474</v>
      </c>
      <c r="K11" s="350">
        <v>24721.363318172003</v>
      </c>
      <c r="L11" s="350">
        <v>64348.403</v>
      </c>
      <c r="M11" s="350">
        <v>314682.07000000007</v>
      </c>
      <c r="N11" s="350">
        <v>121812.564</v>
      </c>
      <c r="O11" s="350">
        <f t="shared" si="0"/>
        <v>1868605.4405253192</v>
      </c>
    </row>
    <row r="12" spans="1:15" ht="12.75">
      <c r="A12" s="348" t="s">
        <v>183</v>
      </c>
      <c r="B12" s="349" t="s">
        <v>184</v>
      </c>
      <c r="C12" s="350">
        <v>256885.81</v>
      </c>
      <c r="D12" s="350">
        <v>69529.86721</v>
      </c>
      <c r="E12" s="350">
        <v>94948.92202</v>
      </c>
      <c r="F12" s="350">
        <v>187832.41919999997</v>
      </c>
      <c r="G12" s="350">
        <v>73985.275996176</v>
      </c>
      <c r="H12" s="350">
        <v>92509.41238</v>
      </c>
      <c r="I12" s="350">
        <v>212607.66296000002</v>
      </c>
      <c r="J12" s="350">
        <v>215038.707611743</v>
      </c>
      <c r="K12" s="350">
        <v>203264.92030402852</v>
      </c>
      <c r="L12" s="350">
        <v>182737.75900000002</v>
      </c>
      <c r="M12" s="350">
        <v>48128.672999999995</v>
      </c>
      <c r="N12" s="350">
        <v>189283.331</v>
      </c>
      <c r="O12" s="350">
        <f t="shared" si="0"/>
        <v>1826752.7606819477</v>
      </c>
    </row>
    <row r="13" spans="1:15" ht="12.75">
      <c r="A13" s="348" t="s">
        <v>185</v>
      </c>
      <c r="B13" s="349" t="s">
        <v>186</v>
      </c>
      <c r="C13" s="352">
        <f>C12-C11</f>
        <v>208369.58</v>
      </c>
      <c r="D13" s="352">
        <f>D11-D12</f>
        <v>182862.7998</v>
      </c>
      <c r="E13" s="352">
        <f>E11-E12</f>
        <v>314588.30433</v>
      </c>
      <c r="F13" s="352">
        <f>F12-F11</f>
        <v>85135.32072999998</v>
      </c>
      <c r="G13" s="352">
        <f>G11-G12</f>
        <v>302515.999836231</v>
      </c>
      <c r="H13" s="352">
        <f>H12-H11</f>
        <v>-7224.34345</v>
      </c>
      <c r="I13" s="352">
        <f>I12-I11</f>
        <v>188023.38619000002</v>
      </c>
      <c r="J13" s="352">
        <f>J12-J11</f>
        <v>185960.19766700303</v>
      </c>
      <c r="K13" s="352">
        <f>+K12-K11</f>
        <v>178543.55698585653</v>
      </c>
      <c r="L13" s="352">
        <f>+L12-L11</f>
        <v>118389.35600000003</v>
      </c>
      <c r="M13" s="352">
        <f>+M12-M11</f>
        <v>-266553.39700000006</v>
      </c>
      <c r="N13" s="352">
        <f>+N12-N11</f>
        <v>67470.767</v>
      </c>
      <c r="O13" s="352">
        <f>+O11-O12</f>
        <v>41852.6798433715</v>
      </c>
    </row>
    <row r="14" spans="1:15" ht="12.75">
      <c r="A14" s="348" t="s">
        <v>187</v>
      </c>
      <c r="B14" s="349" t="s">
        <v>294</v>
      </c>
      <c r="C14" s="350">
        <f>(C4+C5+C6+C7+C9+C10+C12)</f>
        <v>718874.3</v>
      </c>
      <c r="D14" s="350">
        <f aca="true" t="shared" si="1" ref="D14:J14">(D4+D5+D6+D7+D9+D10+D12)</f>
        <v>795450.7462933597</v>
      </c>
      <c r="E14" s="350">
        <f t="shared" si="1"/>
        <v>972407.9685199</v>
      </c>
      <c r="F14" s="350">
        <f t="shared" si="1"/>
        <v>580435.55345</v>
      </c>
      <c r="G14" s="350">
        <f t="shared" si="1"/>
        <v>874179.7880269759</v>
      </c>
      <c r="H14" s="350">
        <f t="shared" si="1"/>
        <v>571640.1647109799</v>
      </c>
      <c r="I14" s="350">
        <f t="shared" si="1"/>
        <v>565630.23324422</v>
      </c>
      <c r="J14" s="350">
        <f t="shared" si="1"/>
        <v>582758.9420536731</v>
      </c>
      <c r="K14" s="350">
        <f>(K4+K5+K6+K7+K8+K9+K10+K12)</f>
        <v>513310.40655366855</v>
      </c>
      <c r="L14" s="350">
        <f>(L4+L5+L6+L7+L8+L9+L10+L12)</f>
        <v>575012.15023154</v>
      </c>
      <c r="M14" s="350">
        <f>(M4+M5+M6+M7+M8+M9+M10+M12)</f>
        <v>874113.8782592</v>
      </c>
      <c r="N14" s="350">
        <f>(N4+N5+N6+N7+N8+N9+N10+N12)</f>
        <v>838447.853516</v>
      </c>
      <c r="O14" s="350">
        <f>(O4+O5+O6+O7+O8+O9+O10+O12)</f>
        <v>8462261.984859517</v>
      </c>
    </row>
    <row r="15" spans="1:15" ht="12.75">
      <c r="A15" s="348" t="s">
        <v>188</v>
      </c>
      <c r="B15" s="349">
        <v>8</v>
      </c>
      <c r="C15" s="350">
        <v>14439.93</v>
      </c>
      <c r="D15" s="350">
        <v>18320.6973022697</v>
      </c>
      <c r="E15" s="350">
        <v>23632.971045300244</v>
      </c>
      <c r="F15" s="350">
        <v>13888.893842430114</v>
      </c>
      <c r="G15" s="350">
        <v>22448.190323857663</v>
      </c>
      <c r="H15" s="350">
        <v>13121.100555259944</v>
      </c>
      <c r="I15" s="350">
        <v>13113.34830187869</v>
      </c>
      <c r="J15" s="350">
        <v>13479.196630589486</v>
      </c>
      <c r="K15" s="350">
        <v>10417.517484199941</v>
      </c>
      <c r="L15" s="350">
        <v>11367.234018897414</v>
      </c>
      <c r="M15" s="350">
        <v>19415.5229732393</v>
      </c>
      <c r="N15" s="350">
        <v>16363.897229599834</v>
      </c>
      <c r="O15" s="351">
        <f>SUM(C15:N15)</f>
        <v>190008.49970752234</v>
      </c>
    </row>
    <row r="16" spans="1:15" ht="12.75">
      <c r="A16" s="348" t="s">
        <v>189</v>
      </c>
      <c r="B16" s="349" t="s">
        <v>190</v>
      </c>
      <c r="C16" s="353">
        <f>+C15/C14*100</f>
        <v>2.0086863586582524</v>
      </c>
      <c r="D16" s="353">
        <f aca="true" t="shared" si="2" ref="D16:M16">+D15/D14*100</f>
        <v>2.3031843753545345</v>
      </c>
      <c r="E16" s="353">
        <f t="shared" si="2"/>
        <v>2.430355551412432</v>
      </c>
      <c r="F16" s="353">
        <f t="shared" si="2"/>
        <v>2.392839956111774</v>
      </c>
      <c r="G16" s="353">
        <f t="shared" si="2"/>
        <v>2.567914590489816</v>
      </c>
      <c r="H16" s="353">
        <f t="shared" si="2"/>
        <v>2.2953426587675034</v>
      </c>
      <c r="I16" s="353">
        <f t="shared" si="2"/>
        <v>2.318360570414699</v>
      </c>
      <c r="J16" s="353">
        <f t="shared" si="2"/>
        <v>2.3129969628759515</v>
      </c>
      <c r="K16" s="353">
        <f t="shared" si="2"/>
        <v>2.029477164537234</v>
      </c>
      <c r="L16" s="353">
        <f t="shared" si="2"/>
        <v>1.9768684912693018</v>
      </c>
      <c r="M16" s="353">
        <f t="shared" si="2"/>
        <v>2.2211663098068373</v>
      </c>
      <c r="N16" s="353">
        <f>+N15/N14*100</f>
        <v>1.9516893222373266</v>
      </c>
      <c r="O16" s="353">
        <f>+O15/O14*100</f>
        <v>2.245363001612112</v>
      </c>
    </row>
    <row r="17" spans="1:15" ht="12.75">
      <c r="A17" s="348" t="s">
        <v>191</v>
      </c>
      <c r="B17" s="349" t="s">
        <v>192</v>
      </c>
      <c r="C17" s="350">
        <f>C14-C15</f>
        <v>704434.37</v>
      </c>
      <c r="D17" s="350">
        <f aca="true" t="shared" si="3" ref="D17:O17">D14-D15</f>
        <v>777130.0489910899</v>
      </c>
      <c r="E17" s="350">
        <f t="shared" si="3"/>
        <v>948774.9974745997</v>
      </c>
      <c r="F17" s="350">
        <f t="shared" si="3"/>
        <v>566546.6596075699</v>
      </c>
      <c r="G17" s="350">
        <f t="shared" si="3"/>
        <v>851731.5977031182</v>
      </c>
      <c r="H17" s="350">
        <f t="shared" si="3"/>
        <v>558519.0641557199</v>
      </c>
      <c r="I17" s="350">
        <f t="shared" si="3"/>
        <v>552516.8849423414</v>
      </c>
      <c r="J17" s="350">
        <f t="shared" si="3"/>
        <v>569279.7454230837</v>
      </c>
      <c r="K17" s="350">
        <f t="shared" si="3"/>
        <v>502892.8890694686</v>
      </c>
      <c r="L17" s="350">
        <f t="shared" si="3"/>
        <v>563644.9162126426</v>
      </c>
      <c r="M17" s="350">
        <f t="shared" si="3"/>
        <v>854698.3552859607</v>
      </c>
      <c r="N17" s="350">
        <f t="shared" si="3"/>
        <v>822083.9562864001</v>
      </c>
      <c r="O17" s="350">
        <f t="shared" si="3"/>
        <v>8272253.485151995</v>
      </c>
    </row>
    <row r="18" spans="1:15" ht="12.75">
      <c r="A18" s="354" t="s">
        <v>193</v>
      </c>
      <c r="B18" s="349" t="s">
        <v>194</v>
      </c>
      <c r="C18" s="350">
        <f>+C11</f>
        <v>48516.23</v>
      </c>
      <c r="D18" s="350">
        <f aca="true" t="shared" si="4" ref="D18:O18">+D11</f>
        <v>252392.66701</v>
      </c>
      <c r="E18" s="350">
        <f t="shared" si="4"/>
        <v>409537.22635</v>
      </c>
      <c r="F18" s="350">
        <f t="shared" si="4"/>
        <v>102697.09847</v>
      </c>
      <c r="G18" s="350">
        <f t="shared" si="4"/>
        <v>376501.275832407</v>
      </c>
      <c r="H18" s="350">
        <f t="shared" si="4"/>
        <v>99733.75583</v>
      </c>
      <c r="I18" s="350">
        <f t="shared" si="4"/>
        <v>24584.27677</v>
      </c>
      <c r="J18" s="350">
        <f t="shared" si="4"/>
        <v>29078.50994474</v>
      </c>
      <c r="K18" s="350">
        <f t="shared" si="4"/>
        <v>24721.363318172003</v>
      </c>
      <c r="L18" s="350">
        <f t="shared" si="4"/>
        <v>64348.403</v>
      </c>
      <c r="M18" s="350">
        <f t="shared" si="4"/>
        <v>314682.07000000007</v>
      </c>
      <c r="N18" s="350">
        <f t="shared" si="4"/>
        <v>121812.564</v>
      </c>
      <c r="O18" s="350">
        <f t="shared" si="4"/>
        <v>1868605.4405253192</v>
      </c>
    </row>
    <row r="19" spans="1:15" ht="12.75">
      <c r="A19" s="354" t="s">
        <v>195</v>
      </c>
      <c r="B19" s="349"/>
      <c r="C19" s="350">
        <f>SUM(C20:C32)</f>
        <v>35261.55</v>
      </c>
      <c r="D19" s="350">
        <f>SUM(D20:D32)</f>
        <v>24535.407611989973</v>
      </c>
      <c r="E19" s="350">
        <f>SUM(E20:E32)</f>
        <v>28366.679729299998</v>
      </c>
      <c r="F19" s="350">
        <f>SUM(F20:F32)</f>
        <v>49159.065090200005</v>
      </c>
      <c r="G19" s="350">
        <f aca="true" t="shared" si="5" ref="G19:N19">SUM(G20:G32)</f>
        <v>57862.1959977</v>
      </c>
      <c r="H19" s="350">
        <f t="shared" si="5"/>
        <v>34874.597535370005</v>
      </c>
      <c r="I19" s="350">
        <f t="shared" si="5"/>
        <v>37657.065149459995</v>
      </c>
      <c r="J19" s="350">
        <f t="shared" si="5"/>
        <v>38792.20862021999</v>
      </c>
      <c r="K19" s="350">
        <f t="shared" si="5"/>
        <v>48635.4619798</v>
      </c>
      <c r="L19" s="350">
        <f>SUM(L20:L32)</f>
        <v>55134.95101345</v>
      </c>
      <c r="M19" s="350">
        <f t="shared" si="5"/>
        <v>48014.56550629999</v>
      </c>
      <c r="N19" s="350">
        <f t="shared" si="5"/>
        <v>44601.389443500004</v>
      </c>
      <c r="O19" s="350">
        <f>SUM(O20:O32)</f>
        <v>502895.13767728995</v>
      </c>
    </row>
    <row r="20" spans="1:15" ht="12.75">
      <c r="A20" s="354" t="s">
        <v>295</v>
      </c>
      <c r="B20" s="349"/>
      <c r="C20" s="350">
        <v>427.04</v>
      </c>
      <c r="D20" s="350">
        <v>340.00881237000016</v>
      </c>
      <c r="E20" s="350">
        <v>355.323419</v>
      </c>
      <c r="F20" s="350">
        <v>9798.8538366</v>
      </c>
      <c r="G20" s="350">
        <v>15930.2215319</v>
      </c>
      <c r="H20" s="350">
        <v>400.33987299999995</v>
      </c>
      <c r="I20" s="350">
        <v>406.9926756999999</v>
      </c>
      <c r="J20" s="350">
        <v>1296.0008015</v>
      </c>
      <c r="K20" s="350">
        <v>15276.562407300004</v>
      </c>
      <c r="L20" s="350">
        <v>15942.231110300005</v>
      </c>
      <c r="M20" s="350">
        <v>15379.316418700002</v>
      </c>
      <c r="N20" s="350">
        <v>10980.7547914</v>
      </c>
      <c r="O20" s="351">
        <f aca="true" t="shared" si="6" ref="O20:O32">SUM(C20:N20)</f>
        <v>86533.64567777001</v>
      </c>
    </row>
    <row r="21" spans="1:15" ht="12.75">
      <c r="A21" s="354" t="s">
        <v>296</v>
      </c>
      <c r="B21" s="349"/>
      <c r="C21" s="350">
        <v>33.29</v>
      </c>
      <c r="D21" s="350">
        <v>27.98092250000001</v>
      </c>
      <c r="E21" s="350">
        <v>29.627204600000002</v>
      </c>
      <c r="F21" s="350">
        <v>24.542022299999996</v>
      </c>
      <c r="G21" s="350">
        <v>23.233150399999996</v>
      </c>
      <c r="H21" s="350">
        <v>19.2094678</v>
      </c>
      <c r="I21" s="350">
        <v>18.4442231</v>
      </c>
      <c r="J21" s="350">
        <v>19.110190699999997</v>
      </c>
      <c r="K21" s="350">
        <v>20.438106300000005</v>
      </c>
      <c r="L21" s="350">
        <v>24.938107300000002</v>
      </c>
      <c r="M21" s="350">
        <v>30.423477400000003</v>
      </c>
      <c r="N21" s="350">
        <v>34.3901388</v>
      </c>
      <c r="O21" s="351">
        <f t="shared" si="6"/>
        <v>305.6270112</v>
      </c>
    </row>
    <row r="22" spans="1:15" ht="12.75">
      <c r="A22" s="354" t="s">
        <v>297</v>
      </c>
      <c r="B22" s="349"/>
      <c r="C22" s="350">
        <v>5985.72</v>
      </c>
      <c r="D22" s="350">
        <v>2014.1941855500013</v>
      </c>
      <c r="E22" s="350">
        <v>3786.864518500001</v>
      </c>
      <c r="F22" s="350">
        <v>8074.268393599999</v>
      </c>
      <c r="G22" s="350">
        <v>8870.2616239</v>
      </c>
      <c r="H22" s="350">
        <v>3526.9260134999995</v>
      </c>
      <c r="I22" s="350">
        <v>5137.192828500001</v>
      </c>
      <c r="J22" s="350">
        <v>6976.6230686</v>
      </c>
      <c r="K22" s="350">
        <v>2515.8342098000003</v>
      </c>
      <c r="L22" s="350">
        <v>6887.8029818</v>
      </c>
      <c r="M22" s="350">
        <v>5304.732041799999</v>
      </c>
      <c r="N22" s="350">
        <v>2611.2953293</v>
      </c>
      <c r="O22" s="351">
        <f t="shared" si="6"/>
        <v>61691.71519485</v>
      </c>
    </row>
    <row r="23" spans="1:15" ht="12.75">
      <c r="A23" s="354" t="s">
        <v>298</v>
      </c>
      <c r="B23" s="349"/>
      <c r="C23" s="350">
        <v>10381.44</v>
      </c>
      <c r="D23" s="350">
        <v>4360.649790699997</v>
      </c>
      <c r="E23" s="350">
        <v>4881.145771699999</v>
      </c>
      <c r="F23" s="350">
        <v>12764.151423500001</v>
      </c>
      <c r="G23" s="350">
        <v>14068.094225099998</v>
      </c>
      <c r="H23" s="350">
        <v>12630.6479962</v>
      </c>
      <c r="I23" s="350">
        <v>12224.597500799999</v>
      </c>
      <c r="J23" s="350">
        <v>10352.4942067</v>
      </c>
      <c r="K23" s="350">
        <v>11105.711234</v>
      </c>
      <c r="L23" s="350">
        <v>11223.6214438</v>
      </c>
      <c r="M23" s="350">
        <v>11398.2951179</v>
      </c>
      <c r="N23" s="350">
        <v>11295.273343200004</v>
      </c>
      <c r="O23" s="351">
        <f t="shared" si="6"/>
        <v>126686.12205359999</v>
      </c>
    </row>
    <row r="24" spans="1:15" ht="12.75">
      <c r="A24" s="354" t="s">
        <v>196</v>
      </c>
      <c r="B24" s="349"/>
      <c r="C24" s="350">
        <v>400.14</v>
      </c>
      <c r="D24" s="350">
        <v>553.1221880900001</v>
      </c>
      <c r="E24" s="350">
        <v>612.6524076000001</v>
      </c>
      <c r="F24" s="350">
        <v>769.5318208000001</v>
      </c>
      <c r="G24" s="350">
        <v>855.0550167999999</v>
      </c>
      <c r="H24" s="350">
        <v>894.5923431000002</v>
      </c>
      <c r="I24" s="350">
        <v>560.5020225000002</v>
      </c>
      <c r="J24" s="350">
        <v>715.6375159999998</v>
      </c>
      <c r="K24" s="350">
        <v>970.0050544000001</v>
      </c>
      <c r="L24" s="350">
        <v>650.4382429999999</v>
      </c>
      <c r="M24" s="350">
        <v>1017.6310627999998</v>
      </c>
      <c r="N24" s="350">
        <v>654.8132399999998</v>
      </c>
      <c r="O24" s="351">
        <f t="shared" si="6"/>
        <v>8654.12091509</v>
      </c>
    </row>
    <row r="25" spans="1:15" ht="12.75">
      <c r="A25" s="354" t="s">
        <v>299</v>
      </c>
      <c r="B25" s="349"/>
      <c r="C25" s="350">
        <v>12063.07</v>
      </c>
      <c r="D25" s="350">
        <v>11659.462796599983</v>
      </c>
      <c r="E25" s="350">
        <v>12536.638901799999</v>
      </c>
      <c r="F25" s="350">
        <v>11938.999707199999</v>
      </c>
      <c r="G25" s="350">
        <v>12239.131179900001</v>
      </c>
      <c r="H25" s="350">
        <v>11693.3890308</v>
      </c>
      <c r="I25" s="350">
        <v>12324.4016258</v>
      </c>
      <c r="J25" s="350">
        <v>12231.192465099999</v>
      </c>
      <c r="K25" s="350">
        <v>11863.767477199997</v>
      </c>
      <c r="L25" s="350">
        <v>11888.3063165</v>
      </c>
      <c r="M25" s="350">
        <v>11536.4508346</v>
      </c>
      <c r="N25" s="350">
        <v>12595.638299800003</v>
      </c>
      <c r="O25" s="351">
        <f t="shared" si="6"/>
        <v>144570.44863529998</v>
      </c>
    </row>
    <row r="26" spans="1:15" ht="12.75">
      <c r="A26" s="354" t="s">
        <v>477</v>
      </c>
      <c r="B26" s="349"/>
      <c r="C26" s="350">
        <v>502.21</v>
      </c>
      <c r="D26" s="350">
        <v>576.6502011599996</v>
      </c>
      <c r="E26" s="350">
        <v>728.7288072999997</v>
      </c>
      <c r="F26" s="350">
        <v>613.5226521</v>
      </c>
      <c r="G26" s="350">
        <v>631.3708428</v>
      </c>
      <c r="H26" s="350">
        <v>646.1498762000001</v>
      </c>
      <c r="I26" s="350">
        <v>646.3832269</v>
      </c>
      <c r="J26" s="350">
        <v>795.4193745999997</v>
      </c>
      <c r="K26" s="350">
        <v>708.3095010999999</v>
      </c>
      <c r="L26" s="350">
        <v>885.5541736</v>
      </c>
      <c r="M26" s="350">
        <v>949.4198125</v>
      </c>
      <c r="N26" s="350">
        <v>990.2654608000003</v>
      </c>
      <c r="O26" s="351">
        <f t="shared" si="6"/>
        <v>8673.98392906</v>
      </c>
    </row>
    <row r="27" spans="1:15" ht="12.75">
      <c r="A27" s="354" t="s">
        <v>300</v>
      </c>
      <c r="B27" s="349"/>
      <c r="C27" s="350">
        <v>4.32</v>
      </c>
      <c r="D27" s="350">
        <v>0.0108219</v>
      </c>
      <c r="E27" s="350">
        <v>7.3853181999999995</v>
      </c>
      <c r="F27" s="350">
        <v>5.6657017</v>
      </c>
      <c r="G27" s="350">
        <v>0.3933135</v>
      </c>
      <c r="H27" s="350">
        <v>14.308488700000002</v>
      </c>
      <c r="I27" s="350">
        <v>31.4732453</v>
      </c>
      <c r="J27" s="350">
        <v>36.345223399999995</v>
      </c>
      <c r="K27" s="350">
        <v>29.8944908</v>
      </c>
      <c r="L27" s="350">
        <v>9.6857675</v>
      </c>
      <c r="M27" s="350">
        <v>1.8812347</v>
      </c>
      <c r="N27" s="350">
        <v>38.6834616</v>
      </c>
      <c r="O27" s="351">
        <f t="shared" si="6"/>
        <v>180.04706729999998</v>
      </c>
    </row>
    <row r="28" spans="1:15" ht="12.75">
      <c r="A28" s="354" t="s">
        <v>301</v>
      </c>
      <c r="B28" s="349"/>
      <c r="C28" s="350">
        <v>0</v>
      </c>
      <c r="D28" s="350">
        <v>0.06337910000000001</v>
      </c>
      <c r="E28" s="350">
        <v>0.22282439999999998</v>
      </c>
      <c r="F28" s="350">
        <v>0</v>
      </c>
      <c r="G28" s="350"/>
      <c r="H28" s="350"/>
      <c r="I28" s="350"/>
      <c r="J28" s="350">
        <v>1.0324258</v>
      </c>
      <c r="K28" s="350">
        <v>0.0057657</v>
      </c>
      <c r="L28" s="350">
        <v>0.0050561</v>
      </c>
      <c r="M28" s="350">
        <v>17.167418100000003</v>
      </c>
      <c r="N28" s="350"/>
      <c r="O28" s="351">
        <f t="shared" si="6"/>
        <v>18.496869200000003</v>
      </c>
    </row>
    <row r="29" spans="1:15" ht="12.75">
      <c r="A29" s="354" t="s">
        <v>478</v>
      </c>
      <c r="B29" s="349"/>
      <c r="C29" s="350"/>
      <c r="D29" s="350"/>
      <c r="E29" s="350"/>
      <c r="F29" s="350"/>
      <c r="G29" s="350"/>
      <c r="H29" s="350"/>
      <c r="I29" s="350"/>
      <c r="J29" s="350"/>
      <c r="K29" s="350">
        <v>15.774426099999998</v>
      </c>
      <c r="L29" s="350">
        <v>9.342396499999998</v>
      </c>
      <c r="M29" s="350">
        <v>7.1046418000000005</v>
      </c>
      <c r="N29" s="350">
        <v>22.2129989</v>
      </c>
      <c r="O29" s="351">
        <f>SUM(C29:N29)</f>
        <v>54.43446329999999</v>
      </c>
    </row>
    <row r="30" spans="1:15" ht="12.75">
      <c r="A30" s="354" t="s">
        <v>302</v>
      </c>
      <c r="B30" s="349"/>
      <c r="C30" s="350">
        <v>0</v>
      </c>
      <c r="D30" s="350">
        <v>0</v>
      </c>
      <c r="E30" s="350">
        <v>0</v>
      </c>
      <c r="F30" s="350"/>
      <c r="G30" s="350"/>
      <c r="H30" s="350">
        <v>0.8732146699999999</v>
      </c>
      <c r="I30" s="350">
        <v>27.035239060000006</v>
      </c>
      <c r="J30" s="350">
        <v>0.13621702000000002</v>
      </c>
      <c r="K30" s="350">
        <v>1.29528</v>
      </c>
      <c r="L30" s="350">
        <v>11.108317450000001</v>
      </c>
      <c r="M30" s="350">
        <v>1.4270699999999998</v>
      </c>
      <c r="N30" s="350">
        <v>9.598700000000001</v>
      </c>
      <c r="O30" s="351">
        <f t="shared" si="6"/>
        <v>51.47403820000001</v>
      </c>
    </row>
    <row r="31" spans="1:15" ht="12.75">
      <c r="A31" s="354" t="s">
        <v>303</v>
      </c>
      <c r="B31" s="349"/>
      <c r="C31" s="350">
        <v>0</v>
      </c>
      <c r="D31" s="350"/>
      <c r="E31" s="350"/>
      <c r="F31" s="350"/>
      <c r="G31" s="350"/>
      <c r="H31" s="350"/>
      <c r="I31" s="350"/>
      <c r="J31" s="350"/>
      <c r="K31" s="350"/>
      <c r="L31" s="350">
        <v>1100.2072268999998</v>
      </c>
      <c r="M31" s="350">
        <v>2269.586962600001</v>
      </c>
      <c r="N31" s="350">
        <v>3353.5696928999996</v>
      </c>
      <c r="O31" s="351">
        <f t="shared" si="6"/>
        <v>6723.3638824</v>
      </c>
    </row>
    <row r="32" spans="1:15" ht="12.75">
      <c r="A32" s="354" t="s">
        <v>304</v>
      </c>
      <c r="B32" s="355"/>
      <c r="C32" s="350">
        <v>5464.32</v>
      </c>
      <c r="D32" s="350">
        <v>5003.264514019994</v>
      </c>
      <c r="E32" s="350">
        <v>5428.0905562</v>
      </c>
      <c r="F32" s="350">
        <v>5169.5295324</v>
      </c>
      <c r="G32" s="350">
        <v>5244.435113400001</v>
      </c>
      <c r="H32" s="350">
        <v>5048.161231400001</v>
      </c>
      <c r="I32" s="350">
        <v>6280.042561799998</v>
      </c>
      <c r="J32" s="350">
        <v>6368.217130799999</v>
      </c>
      <c r="K32" s="350">
        <v>6127.864027100001</v>
      </c>
      <c r="L32" s="350">
        <v>6501.709872699998</v>
      </c>
      <c r="M32" s="350">
        <v>101.1294134</v>
      </c>
      <c r="N32" s="350">
        <v>2014.8939867999995</v>
      </c>
      <c r="O32" s="351">
        <f t="shared" si="6"/>
        <v>58751.65794001999</v>
      </c>
    </row>
    <row r="33" spans="1:15" ht="12.75">
      <c r="A33" s="354" t="s">
        <v>197</v>
      </c>
      <c r="B33" s="355"/>
      <c r="C33" s="356">
        <f>SUM(C34:C36)</f>
        <v>620656.56</v>
      </c>
      <c r="D33" s="356">
        <f aca="true" t="shared" si="7" ref="D33:M33">SUM(D34:D36)</f>
        <v>500202.19503999996</v>
      </c>
      <c r="E33" s="356">
        <f t="shared" si="7"/>
        <v>510871.09139</v>
      </c>
      <c r="F33" s="356">
        <f t="shared" si="7"/>
        <v>414690.4929</v>
      </c>
      <c r="G33" s="356">
        <f t="shared" si="7"/>
        <v>417368.12587</v>
      </c>
      <c r="H33" s="356">
        <f t="shared" si="7"/>
        <v>423910.71079000004</v>
      </c>
      <c r="I33" s="356">
        <f t="shared" si="7"/>
        <v>490275.5430199999</v>
      </c>
      <c r="J33" s="356">
        <f t="shared" si="7"/>
        <v>501409.02686000004</v>
      </c>
      <c r="K33" s="356">
        <f t="shared" si="7"/>
        <v>429536.06376999995</v>
      </c>
      <c r="L33" s="356">
        <f t="shared" si="7"/>
        <v>444161.5621999999</v>
      </c>
      <c r="M33" s="356">
        <f t="shared" si="7"/>
        <v>492001.71978</v>
      </c>
      <c r="N33" s="356">
        <f>SUM(N34:N36)</f>
        <v>655670.00285</v>
      </c>
      <c r="O33" s="356">
        <f>SUM(O34:O36)</f>
        <v>5900753.094469999</v>
      </c>
    </row>
    <row r="34" spans="1:15" ht="12.75">
      <c r="A34" s="357" t="s">
        <v>198</v>
      </c>
      <c r="B34" s="358"/>
      <c r="C34" s="359">
        <v>478766.58</v>
      </c>
      <c r="D34" s="359">
        <v>385903.97</v>
      </c>
      <c r="E34" s="359">
        <v>395931.39866</v>
      </c>
      <c r="F34" s="359">
        <v>323942.89002</v>
      </c>
      <c r="G34" s="359">
        <v>328661.24475</v>
      </c>
      <c r="H34" s="359">
        <v>338945.84568</v>
      </c>
      <c r="I34" s="359">
        <v>398853.21952999994</v>
      </c>
      <c r="J34" s="359">
        <v>410631.59974000003</v>
      </c>
      <c r="K34" s="359">
        <v>343625.74702999997</v>
      </c>
      <c r="L34" s="359">
        <v>352297.18838999997</v>
      </c>
      <c r="M34" s="359">
        <v>385595.61477</v>
      </c>
      <c r="N34" s="359">
        <v>520554.68488</v>
      </c>
      <c r="O34" s="359">
        <f>SUM(C34:N34)</f>
        <v>4663709.983449999</v>
      </c>
    </row>
    <row r="35" spans="1:15" ht="12.75">
      <c r="A35" s="357" t="s">
        <v>199</v>
      </c>
      <c r="B35" s="358"/>
      <c r="C35" s="359">
        <v>99354.23</v>
      </c>
      <c r="D35" s="359">
        <v>79090.66108</v>
      </c>
      <c r="E35" s="359">
        <v>79852.92605</v>
      </c>
      <c r="F35" s="359">
        <v>63392.51841</v>
      </c>
      <c r="G35" s="359">
        <v>62247.93762</v>
      </c>
      <c r="H35" s="359">
        <v>59247.66618</v>
      </c>
      <c r="I35" s="359">
        <v>63980.58291</v>
      </c>
      <c r="J35" s="359">
        <v>63895.42102</v>
      </c>
      <c r="K35" s="359">
        <v>59216.73634</v>
      </c>
      <c r="L35" s="359">
        <v>62176.17493</v>
      </c>
      <c r="M35" s="359">
        <v>67768.99786</v>
      </c>
      <c r="N35" s="359">
        <v>88958.27536</v>
      </c>
      <c r="O35" s="359">
        <f>SUM(C35:N35)</f>
        <v>849182.12776</v>
      </c>
    </row>
    <row r="36" spans="1:15" ht="12.75">
      <c r="A36" s="357" t="s">
        <v>200</v>
      </c>
      <c r="B36" s="358"/>
      <c r="C36" s="359">
        <v>42535.75</v>
      </c>
      <c r="D36" s="359">
        <v>35207.56395999999</v>
      </c>
      <c r="E36" s="359">
        <v>35086.76668</v>
      </c>
      <c r="F36" s="359">
        <v>27355.084469999998</v>
      </c>
      <c r="G36" s="359">
        <v>26458.9435</v>
      </c>
      <c r="H36" s="359">
        <v>25717.19893</v>
      </c>
      <c r="I36" s="359">
        <v>27441.740579999998</v>
      </c>
      <c r="J36" s="359">
        <v>26882.006100000002</v>
      </c>
      <c r="K36" s="359">
        <v>26693.5804</v>
      </c>
      <c r="L36" s="359">
        <v>29688.19888</v>
      </c>
      <c r="M36" s="359">
        <v>38637.107149999996</v>
      </c>
      <c r="N36" s="359">
        <v>46157.04261</v>
      </c>
      <c r="O36" s="359">
        <f>SUM(C36:N36)</f>
        <v>387860.98325999995</v>
      </c>
    </row>
  </sheetData>
  <sheetProtection/>
  <mergeCells count="1">
    <mergeCell ref="A1:O1"/>
  </mergeCells>
  <printOptions/>
  <pageMargins left="0.25" right="0.25" top="0.75" bottom="0.75" header="0.3" footer="0.3"/>
  <pageSetup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0" sqref="B20:N20"/>
    </sheetView>
  </sheetViews>
  <sheetFormatPr defaultColWidth="9.140625" defaultRowHeight="15"/>
  <cols>
    <col min="1" max="1" width="37.28125" style="0" bestFit="1" customWidth="1"/>
    <col min="2" max="2" width="7.140625" style="0" bestFit="1" customWidth="1"/>
    <col min="3" max="3" width="8.28125" style="0" bestFit="1" customWidth="1"/>
    <col min="4" max="4" width="8.7109375" style="0" bestFit="1" customWidth="1"/>
    <col min="5" max="5" width="7.00390625" style="0" bestFit="1" customWidth="1"/>
    <col min="6" max="6" width="8.421875" style="0" bestFit="1" customWidth="1"/>
    <col min="7" max="7" width="9.28125" style="0" bestFit="1" customWidth="1"/>
    <col min="8" max="8" width="7.57421875" style="0" bestFit="1" customWidth="1"/>
    <col min="9" max="9" width="7.7109375" style="0" bestFit="1" customWidth="1"/>
    <col min="10" max="10" width="9.00390625" style="0" bestFit="1" customWidth="1"/>
    <col min="11" max="11" width="6.8515625" style="0" bestFit="1" customWidth="1"/>
    <col min="12" max="12" width="8.57421875" style="0" bestFit="1" customWidth="1"/>
    <col min="13" max="14" width="9.00390625" style="0" bestFit="1" customWidth="1"/>
  </cols>
  <sheetData>
    <row r="1" spans="1:14" ht="15">
      <c r="A1" s="732" t="s">
        <v>527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4"/>
    </row>
    <row r="2" spans="1:14" ht="16.5" thickBot="1">
      <c r="A2" s="360" t="s">
        <v>528</v>
      </c>
      <c r="B2" s="361" t="s">
        <v>213</v>
      </c>
      <c r="C2" s="361" t="s">
        <v>214</v>
      </c>
      <c r="D2" s="361" t="s">
        <v>215</v>
      </c>
      <c r="E2" s="361" t="s">
        <v>216</v>
      </c>
      <c r="F2" s="361" t="s">
        <v>415</v>
      </c>
      <c r="G2" s="361" t="s">
        <v>416</v>
      </c>
      <c r="H2" s="361" t="s">
        <v>417</v>
      </c>
      <c r="I2" s="361" t="s">
        <v>418</v>
      </c>
      <c r="J2" s="361" t="s">
        <v>529</v>
      </c>
      <c r="K2" s="361" t="s">
        <v>530</v>
      </c>
      <c r="L2" s="361" t="s">
        <v>531</v>
      </c>
      <c r="M2" s="361" t="s">
        <v>532</v>
      </c>
      <c r="N2" s="362">
        <v>2016</v>
      </c>
    </row>
    <row r="3" spans="1:14" ht="15">
      <c r="A3" s="363" t="s">
        <v>533</v>
      </c>
      <c r="B3" s="364">
        <v>313025.91799999995</v>
      </c>
      <c r="C3" s="364">
        <v>551308.1140000001</v>
      </c>
      <c r="D3" s="364">
        <v>690746.15451</v>
      </c>
      <c r="E3" s="364">
        <v>241925.36427999998</v>
      </c>
      <c r="F3" s="364">
        <v>621123.9678857</v>
      </c>
      <c r="G3" s="364">
        <v>394075.42377</v>
      </c>
      <c r="H3" s="364">
        <v>312596.05952</v>
      </c>
      <c r="I3" s="364">
        <v>332913.16298</v>
      </c>
      <c r="J3" s="364">
        <v>257830.78900000002</v>
      </c>
      <c r="K3" s="364">
        <v>252508.25</v>
      </c>
      <c r="L3" s="364">
        <v>649644.26993</v>
      </c>
      <c r="M3" s="364">
        <v>534086.911</v>
      </c>
      <c r="N3" s="365">
        <v>5151784.3848757</v>
      </c>
    </row>
    <row r="4" spans="1:14" ht="15">
      <c r="A4" s="366" t="s">
        <v>534</v>
      </c>
      <c r="B4" s="367">
        <v>64199.781</v>
      </c>
      <c r="C4" s="367">
        <v>198096.694</v>
      </c>
      <c r="D4" s="367">
        <v>272375.369</v>
      </c>
      <c r="E4" s="367">
        <v>71514.49581</v>
      </c>
      <c r="F4" s="367">
        <v>238920.0531206</v>
      </c>
      <c r="G4" s="367">
        <v>139317.68003</v>
      </c>
      <c r="H4" s="367">
        <v>127839.1449</v>
      </c>
      <c r="I4" s="367">
        <v>137492.48473</v>
      </c>
      <c r="J4" s="367">
        <v>97746.228</v>
      </c>
      <c r="K4" s="367">
        <v>64255.661</v>
      </c>
      <c r="L4" s="367">
        <v>248295.64652</v>
      </c>
      <c r="M4" s="367">
        <v>211948.049</v>
      </c>
      <c r="N4" s="368">
        <v>1872001.2871105997</v>
      </c>
    </row>
    <row r="5" spans="1:14" ht="15">
      <c r="A5" s="366" t="s">
        <v>535</v>
      </c>
      <c r="B5" s="367">
        <v>161827.9</v>
      </c>
      <c r="C5" s="367">
        <v>237578</v>
      </c>
      <c r="D5" s="367">
        <v>271285.10018</v>
      </c>
      <c r="E5" s="367">
        <v>114995.40005</v>
      </c>
      <c r="F5" s="367">
        <v>238058.7002662</v>
      </c>
      <c r="G5" s="367">
        <v>170454.80029</v>
      </c>
      <c r="H5" s="367">
        <v>126665.49942</v>
      </c>
      <c r="I5" s="367">
        <v>133125.80105</v>
      </c>
      <c r="J5" s="367">
        <v>109430.2</v>
      </c>
      <c r="K5" s="367">
        <v>121086</v>
      </c>
      <c r="L5" s="367">
        <v>260840.99918999997</v>
      </c>
      <c r="M5" s="367">
        <v>215386.384</v>
      </c>
      <c r="N5" s="368">
        <v>2160734.7844462</v>
      </c>
    </row>
    <row r="6" spans="1:14" ht="15.75" thickBot="1">
      <c r="A6" s="369" t="s">
        <v>536</v>
      </c>
      <c r="B6" s="370">
        <v>86998.237</v>
      </c>
      <c r="C6" s="370">
        <v>115633.42</v>
      </c>
      <c r="D6" s="370">
        <v>147085.68533</v>
      </c>
      <c r="E6" s="370">
        <v>55415.46842</v>
      </c>
      <c r="F6" s="370">
        <v>144145.2144989</v>
      </c>
      <c r="G6" s="370">
        <v>84302.94345</v>
      </c>
      <c r="H6" s="370">
        <v>58091.4152</v>
      </c>
      <c r="I6" s="370">
        <v>62294.8772</v>
      </c>
      <c r="J6" s="370">
        <v>50654.361</v>
      </c>
      <c r="K6" s="370">
        <v>67166.589</v>
      </c>
      <c r="L6" s="370">
        <v>140507.62422</v>
      </c>
      <c r="M6" s="370">
        <v>106752.478</v>
      </c>
      <c r="N6" s="371">
        <v>1119048.3133189003</v>
      </c>
    </row>
    <row r="7" spans="1:14" ht="15">
      <c r="A7" s="363" t="s">
        <v>537</v>
      </c>
      <c r="B7" s="364">
        <v>398.95799999999997</v>
      </c>
      <c r="C7" s="364">
        <v>360.087</v>
      </c>
      <c r="D7" s="364">
        <v>350.8314</v>
      </c>
      <c r="E7" s="364">
        <v>318.433</v>
      </c>
      <c r="F7" s="364">
        <v>377.8578</v>
      </c>
      <c r="G7" s="364">
        <v>360.04560000000004</v>
      </c>
      <c r="H7" s="364">
        <v>407.82640000000004</v>
      </c>
      <c r="I7" s="364">
        <v>395.7804</v>
      </c>
      <c r="J7" s="364">
        <v>357.961</v>
      </c>
      <c r="K7" s="364">
        <v>355.406</v>
      </c>
      <c r="L7" s="364">
        <v>413.0594</v>
      </c>
      <c r="M7" s="364">
        <v>566.0709999999999</v>
      </c>
      <c r="N7" s="365">
        <v>4662.316999999999</v>
      </c>
    </row>
    <row r="8" spans="1:14" ht="15">
      <c r="A8" s="366" t="s">
        <v>534</v>
      </c>
      <c r="B8" s="367">
        <v>160.92</v>
      </c>
      <c r="C8" s="367">
        <v>129.78</v>
      </c>
      <c r="D8" s="367">
        <v>126.54</v>
      </c>
      <c r="E8" s="367">
        <v>123.24</v>
      </c>
      <c r="F8" s="367">
        <v>104.2</v>
      </c>
      <c r="G8" s="367">
        <v>101.41</v>
      </c>
      <c r="H8" s="367">
        <v>105.54</v>
      </c>
      <c r="I8" s="367">
        <v>123.03</v>
      </c>
      <c r="J8" s="367">
        <v>92.06</v>
      </c>
      <c r="K8" s="367">
        <v>117.64</v>
      </c>
      <c r="L8" s="367">
        <v>128.35</v>
      </c>
      <c r="M8" s="367">
        <v>165.67</v>
      </c>
      <c r="N8" s="368">
        <v>1478.38</v>
      </c>
    </row>
    <row r="9" spans="1:14" ht="15">
      <c r="A9" s="366" t="s">
        <v>535</v>
      </c>
      <c r="B9" s="367">
        <v>130.038</v>
      </c>
      <c r="C9" s="367">
        <v>125.007</v>
      </c>
      <c r="D9" s="367">
        <v>106.5914</v>
      </c>
      <c r="E9" s="367">
        <v>109.793</v>
      </c>
      <c r="F9" s="367">
        <v>82.2578</v>
      </c>
      <c r="G9" s="367">
        <v>82.7356</v>
      </c>
      <c r="H9" s="367">
        <v>87.6864</v>
      </c>
      <c r="I9" s="367">
        <v>62.7504</v>
      </c>
      <c r="J9" s="367">
        <v>80.701</v>
      </c>
      <c r="K9" s="367">
        <v>96.146</v>
      </c>
      <c r="L9" s="367">
        <v>115.1094</v>
      </c>
      <c r="M9" s="367">
        <v>135.321</v>
      </c>
      <c r="N9" s="368">
        <v>1214.137</v>
      </c>
    </row>
    <row r="10" spans="1:14" ht="15.75" thickBot="1">
      <c r="A10" s="369" t="s">
        <v>536</v>
      </c>
      <c r="B10" s="370">
        <v>108</v>
      </c>
      <c r="C10" s="370">
        <v>105.3</v>
      </c>
      <c r="D10" s="370">
        <v>117.7</v>
      </c>
      <c r="E10" s="370">
        <v>85.4</v>
      </c>
      <c r="F10" s="370">
        <v>191.4</v>
      </c>
      <c r="G10" s="370">
        <v>175.9</v>
      </c>
      <c r="H10" s="370">
        <v>214.6</v>
      </c>
      <c r="I10" s="370">
        <v>210</v>
      </c>
      <c r="J10" s="370">
        <v>185.2</v>
      </c>
      <c r="K10" s="370">
        <v>141.62</v>
      </c>
      <c r="L10" s="370">
        <v>169.6</v>
      </c>
      <c r="M10" s="370">
        <v>265.08</v>
      </c>
      <c r="N10" s="371">
        <v>1969.7999999999997</v>
      </c>
    </row>
    <row r="11" spans="1:14" ht="15">
      <c r="A11" s="363" t="s">
        <v>538</v>
      </c>
      <c r="B11" s="364">
        <v>3570.688</v>
      </c>
      <c r="C11" s="364">
        <v>6226.044</v>
      </c>
      <c r="D11" s="364">
        <v>7711.081</v>
      </c>
      <c r="E11" s="364">
        <v>2912.9689999999996</v>
      </c>
      <c r="F11" s="364">
        <v>6857.59498</v>
      </c>
      <c r="G11" s="364">
        <v>4318.457</v>
      </c>
      <c r="H11" s="364">
        <v>3187.1589999999997</v>
      </c>
      <c r="I11" s="364">
        <v>3456.138</v>
      </c>
      <c r="J11" s="364">
        <v>2708.575</v>
      </c>
      <c r="K11" s="364">
        <v>2763.907</v>
      </c>
      <c r="L11" s="364">
        <v>6981.07787</v>
      </c>
      <c r="M11" s="364">
        <v>4812.058</v>
      </c>
      <c r="N11" s="365">
        <v>55505.748849999996</v>
      </c>
    </row>
    <row r="12" spans="1:14" ht="15">
      <c r="A12" s="366" t="s">
        <v>534</v>
      </c>
      <c r="B12" s="367">
        <v>663.877</v>
      </c>
      <c r="C12" s="367">
        <v>2048.723</v>
      </c>
      <c r="D12" s="367">
        <v>2815.358</v>
      </c>
      <c r="E12" s="367">
        <v>742.459</v>
      </c>
      <c r="F12" s="367">
        <v>2470.8161299999997</v>
      </c>
      <c r="G12" s="367">
        <v>1446.587</v>
      </c>
      <c r="H12" s="367">
        <v>1323.328</v>
      </c>
      <c r="I12" s="367">
        <v>1423.93</v>
      </c>
      <c r="J12" s="367">
        <v>1013.587</v>
      </c>
      <c r="K12" s="367">
        <v>664.535</v>
      </c>
      <c r="L12" s="367">
        <v>2571.62087</v>
      </c>
      <c r="M12" s="367">
        <v>2200.433</v>
      </c>
      <c r="N12" s="368">
        <v>19385.254</v>
      </c>
    </row>
    <row r="13" spans="1:14" ht="15">
      <c r="A13" s="366" t="s">
        <v>535</v>
      </c>
      <c r="B13" s="367">
        <v>2042.254</v>
      </c>
      <c r="C13" s="367">
        <v>3028.059</v>
      </c>
      <c r="D13" s="367">
        <v>3434.182</v>
      </c>
      <c r="E13" s="367">
        <v>1619.149</v>
      </c>
      <c r="F13" s="367">
        <v>2953.549</v>
      </c>
      <c r="G13" s="367">
        <v>2030.524</v>
      </c>
      <c r="H13" s="367">
        <v>1286.322</v>
      </c>
      <c r="I13" s="367">
        <v>1406.873</v>
      </c>
      <c r="J13" s="367">
        <v>1188.796</v>
      </c>
      <c r="K13" s="367">
        <v>1434.393</v>
      </c>
      <c r="L13" s="367">
        <v>3018.292</v>
      </c>
      <c r="M13" s="367">
        <v>1720.898</v>
      </c>
      <c r="N13" s="368">
        <v>25163.290999999997</v>
      </c>
    </row>
    <row r="14" spans="1:14" ht="15.75" thickBot="1">
      <c r="A14" s="369" t="s">
        <v>536</v>
      </c>
      <c r="B14" s="370">
        <v>864.557</v>
      </c>
      <c r="C14" s="370">
        <v>1149.262</v>
      </c>
      <c r="D14" s="370">
        <v>1461.541</v>
      </c>
      <c r="E14" s="370">
        <v>551.361</v>
      </c>
      <c r="F14" s="370">
        <v>1433.2298500000002</v>
      </c>
      <c r="G14" s="370">
        <v>841.346</v>
      </c>
      <c r="H14" s="370">
        <v>577.509</v>
      </c>
      <c r="I14" s="370">
        <v>625.335</v>
      </c>
      <c r="J14" s="370">
        <v>506.192</v>
      </c>
      <c r="K14" s="370">
        <v>664.979</v>
      </c>
      <c r="L14" s="370">
        <v>1391.165</v>
      </c>
      <c r="M14" s="370">
        <v>890.727</v>
      </c>
      <c r="N14" s="371">
        <v>10957.20385</v>
      </c>
    </row>
    <row r="15" spans="1:14" ht="15">
      <c r="A15" s="372" t="s">
        <v>539</v>
      </c>
      <c r="B15" s="373">
        <v>309056.272</v>
      </c>
      <c r="C15" s="373">
        <v>544721.983</v>
      </c>
      <c r="D15" s="373">
        <v>682684.2421100001</v>
      </c>
      <c r="E15" s="373">
        <v>238693.96227999998</v>
      </c>
      <c r="F15" s="373">
        <v>613888.5151057</v>
      </c>
      <c r="G15" s="373">
        <v>389396.92117</v>
      </c>
      <c r="H15" s="373">
        <v>309001.07412</v>
      </c>
      <c r="I15" s="373">
        <v>329061.24458000006</v>
      </c>
      <c r="J15" s="373">
        <v>254764.25299999997</v>
      </c>
      <c r="K15" s="373">
        <v>249388.93700000003</v>
      </c>
      <c r="L15" s="373">
        <v>642250.13266</v>
      </c>
      <c r="M15" s="373">
        <v>528708.782</v>
      </c>
      <c r="N15" s="374">
        <v>5091616.319025699</v>
      </c>
    </row>
    <row r="16" spans="1:14" ht="15">
      <c r="A16" s="366" t="s">
        <v>534</v>
      </c>
      <c r="B16" s="367">
        <v>63374.984000000004</v>
      </c>
      <c r="C16" s="367">
        <v>195918.191</v>
      </c>
      <c r="D16" s="367">
        <v>269433.471</v>
      </c>
      <c r="E16" s="367">
        <v>70648.79680999999</v>
      </c>
      <c r="F16" s="367">
        <v>236345.0369906</v>
      </c>
      <c r="G16" s="367">
        <v>137769.68303</v>
      </c>
      <c r="H16" s="367">
        <v>126410.27690000001</v>
      </c>
      <c r="I16" s="367">
        <v>135945.52473</v>
      </c>
      <c r="J16" s="367">
        <v>96640.581</v>
      </c>
      <c r="K16" s="367">
        <v>63473.486</v>
      </c>
      <c r="L16" s="367">
        <v>245595.67565</v>
      </c>
      <c r="M16" s="367">
        <v>209581.946</v>
      </c>
      <c r="N16" s="368">
        <v>1851137.6531105998</v>
      </c>
    </row>
    <row r="17" spans="1:14" ht="15">
      <c r="A17" s="366" t="s">
        <v>535</v>
      </c>
      <c r="B17" s="367">
        <v>159655.608</v>
      </c>
      <c r="C17" s="367">
        <v>234424.93399999998</v>
      </c>
      <c r="D17" s="367">
        <v>267744.32678000006</v>
      </c>
      <c r="E17" s="367">
        <v>113266.45804999999</v>
      </c>
      <c r="F17" s="367">
        <v>235022.8934662</v>
      </c>
      <c r="G17" s="367">
        <v>168341.54069</v>
      </c>
      <c r="H17" s="367">
        <v>125291.49101999999</v>
      </c>
      <c r="I17" s="367">
        <v>131656.17765000003</v>
      </c>
      <c r="J17" s="367">
        <v>108160.703</v>
      </c>
      <c r="K17" s="367">
        <v>119555.46100000001</v>
      </c>
      <c r="L17" s="367">
        <v>257707.59779</v>
      </c>
      <c r="M17" s="367">
        <v>213530.165</v>
      </c>
      <c r="N17" s="368">
        <v>2134357.3564461996</v>
      </c>
    </row>
    <row r="18" spans="1:14" ht="15.75" thickBot="1">
      <c r="A18" s="369" t="s">
        <v>536</v>
      </c>
      <c r="B18" s="370">
        <v>86025.68</v>
      </c>
      <c r="C18" s="370">
        <v>114378.858</v>
      </c>
      <c r="D18" s="370">
        <v>145506.44433</v>
      </c>
      <c r="E18" s="370">
        <v>54778.70742</v>
      </c>
      <c r="F18" s="370">
        <v>142520.5846489</v>
      </c>
      <c r="G18" s="370">
        <v>83285.69745</v>
      </c>
      <c r="H18" s="370">
        <v>57299.306200000006</v>
      </c>
      <c r="I18" s="370">
        <v>61459.5422</v>
      </c>
      <c r="J18" s="370">
        <v>49962.969</v>
      </c>
      <c r="K18" s="370">
        <v>66359.99</v>
      </c>
      <c r="L18" s="370">
        <v>138946.85921999998</v>
      </c>
      <c r="M18" s="370">
        <v>105596.671</v>
      </c>
      <c r="N18" s="371">
        <v>1106121.3094689003</v>
      </c>
    </row>
    <row r="19" spans="1:14" ht="15.75" thickBot="1">
      <c r="A19" s="375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7"/>
    </row>
    <row r="20" spans="1:14" ht="15">
      <c r="A20" s="378" t="s">
        <v>540</v>
      </c>
      <c r="B20" s="379">
        <v>-174.32962</v>
      </c>
      <c r="C20" s="379">
        <v>-167.72401</v>
      </c>
      <c r="D20" s="379">
        <v>-172.582</v>
      </c>
      <c r="E20" s="379">
        <v>-161.31178</v>
      </c>
      <c r="F20" s="379">
        <v>-163.6602999</v>
      </c>
      <c r="G20" s="379">
        <v>-154.69517</v>
      </c>
      <c r="H20" s="379">
        <v>-142.70735</v>
      </c>
      <c r="I20" s="379">
        <v>-139.47179</v>
      </c>
      <c r="J20" s="379">
        <v>-142.869</v>
      </c>
      <c r="K20" s="379">
        <v>-144.25648</v>
      </c>
      <c r="L20" s="379">
        <v>-146.0632</v>
      </c>
      <c r="M20" s="379">
        <v>-168.4379</v>
      </c>
      <c r="N20" s="380">
        <v>-1878.1085999000002</v>
      </c>
    </row>
    <row r="21" spans="1:14" ht="15">
      <c r="A21" s="381" t="s">
        <v>541</v>
      </c>
      <c r="B21" s="382">
        <v>88320</v>
      </c>
      <c r="C21" s="382">
        <v>1280</v>
      </c>
      <c r="D21" s="383">
        <v>0</v>
      </c>
      <c r="E21" s="383">
        <v>8400</v>
      </c>
      <c r="F21" s="383">
        <v>0</v>
      </c>
      <c r="G21" s="383">
        <v>0</v>
      </c>
      <c r="H21" s="383">
        <v>15120</v>
      </c>
      <c r="I21" s="383">
        <v>16500</v>
      </c>
      <c r="J21" s="383">
        <v>0</v>
      </c>
      <c r="K21" s="383">
        <v>0</v>
      </c>
      <c r="L21" s="383">
        <v>0</v>
      </c>
      <c r="M21" s="383">
        <v>0</v>
      </c>
      <c r="N21" s="384">
        <f>SUM(A21:F21,H21:M21)</f>
        <v>129620</v>
      </c>
    </row>
    <row r="22" spans="1:14" ht="15">
      <c r="A22" s="381" t="s">
        <v>542</v>
      </c>
      <c r="B22" s="385">
        <v>0</v>
      </c>
      <c r="C22" s="385">
        <v>-152113</v>
      </c>
      <c r="D22" s="385">
        <v>-280545</v>
      </c>
      <c r="E22" s="385">
        <v>-8400</v>
      </c>
      <c r="F22" s="385">
        <v>-311355</v>
      </c>
      <c r="G22" s="385">
        <v>-17280</v>
      </c>
      <c r="H22" s="385">
        <v>-15120</v>
      </c>
      <c r="I22" s="385">
        <v>-16632</v>
      </c>
      <c r="J22" s="385">
        <v>0</v>
      </c>
      <c r="K22" s="385">
        <v>0</v>
      </c>
      <c r="L22" s="385">
        <v>-219900</v>
      </c>
      <c r="M22" s="385">
        <v>0</v>
      </c>
      <c r="N22" s="386">
        <f>SUM(B22:M22)</f>
        <v>-1021345</v>
      </c>
    </row>
    <row r="23" spans="1:14" ht="15.75" thickBot="1">
      <c r="A23" s="387" t="s">
        <v>543</v>
      </c>
      <c r="B23" s="388">
        <v>-68620</v>
      </c>
      <c r="C23" s="389">
        <v>445</v>
      </c>
      <c r="D23" s="389">
        <v>1650</v>
      </c>
      <c r="E23" s="389">
        <v>0</v>
      </c>
      <c r="F23" s="389">
        <v>3720</v>
      </c>
      <c r="G23" s="389">
        <v>7910</v>
      </c>
      <c r="H23" s="390">
        <v>6595</v>
      </c>
      <c r="I23" s="390">
        <v>2869</v>
      </c>
      <c r="J23" s="390">
        <v>29402</v>
      </c>
      <c r="K23" s="390">
        <v>0</v>
      </c>
      <c r="L23" s="388">
        <v>-9875</v>
      </c>
      <c r="M23" s="390">
        <v>7510</v>
      </c>
      <c r="N23" s="391">
        <f>SUM(B23:M23)</f>
        <v>-18394</v>
      </c>
    </row>
  </sheetData>
  <sheetProtection/>
  <mergeCells count="1">
    <mergeCell ref="A1:N1"/>
  </mergeCells>
  <printOptions/>
  <pageMargins left="0.25" right="0.25" top="0.75" bottom="0.75" header="0.3" footer="0.3"/>
  <pageSetup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E3" sqref="E3:Q3"/>
    </sheetView>
  </sheetViews>
  <sheetFormatPr defaultColWidth="5.8515625" defaultRowHeight="15"/>
  <cols>
    <col min="1" max="1" width="5.8515625" style="84" customWidth="1"/>
    <col min="2" max="2" width="4.140625" style="83" customWidth="1"/>
    <col min="3" max="3" width="63.57421875" style="83" bestFit="1" customWidth="1"/>
    <col min="4" max="4" width="12.140625" style="85" bestFit="1" customWidth="1"/>
    <col min="5" max="5" width="6.57421875" style="85" bestFit="1" customWidth="1"/>
    <col min="6" max="13" width="7.421875" style="86" bestFit="1" customWidth="1"/>
    <col min="14" max="16" width="6.57421875" style="83" bestFit="1" customWidth="1"/>
    <col min="17" max="17" width="8.00390625" style="83" bestFit="1" customWidth="1"/>
    <col min="18" max="16384" width="5.8515625" style="83" customWidth="1"/>
  </cols>
  <sheetData>
    <row r="1" ht="12" thickBot="1"/>
    <row r="2" spans="1:17" ht="11.25">
      <c r="A2" s="735" t="s">
        <v>306</v>
      </c>
      <c r="B2" s="736"/>
      <c r="C2" s="736"/>
      <c r="D2" s="736"/>
      <c r="E2" s="222" t="s">
        <v>14</v>
      </c>
      <c r="F2" s="223" t="s">
        <v>15</v>
      </c>
      <c r="G2" s="223" t="s">
        <v>16</v>
      </c>
      <c r="H2" s="223" t="s">
        <v>17</v>
      </c>
      <c r="I2" s="223" t="s">
        <v>18</v>
      </c>
      <c r="J2" s="223" t="s">
        <v>19</v>
      </c>
      <c r="K2" s="223" t="s">
        <v>20</v>
      </c>
      <c r="L2" s="223" t="s">
        <v>21</v>
      </c>
      <c r="M2" s="223" t="s">
        <v>22</v>
      </c>
      <c r="N2" s="222" t="s">
        <v>23</v>
      </c>
      <c r="O2" s="222" t="s">
        <v>24</v>
      </c>
      <c r="P2" s="222" t="s">
        <v>25</v>
      </c>
      <c r="Q2" s="224" t="s">
        <v>307</v>
      </c>
    </row>
    <row r="3" spans="1:17" ht="11.25">
      <c r="A3" s="87" t="s">
        <v>28</v>
      </c>
      <c r="B3" s="212" t="s">
        <v>29</v>
      </c>
      <c r="C3" s="212"/>
      <c r="D3" s="213" t="s">
        <v>30</v>
      </c>
      <c r="E3" s="215">
        <v>671884.0334464</v>
      </c>
      <c r="F3" s="214">
        <v>559771.9672064</v>
      </c>
      <c r="G3" s="214">
        <v>573419.1186302999</v>
      </c>
      <c r="H3" s="214">
        <v>469803.14696495</v>
      </c>
      <c r="I3" s="214">
        <v>477467.835861111</v>
      </c>
      <c r="J3" s="214">
        <v>463247.71216755</v>
      </c>
      <c r="K3" s="214">
        <v>509915.563041981</v>
      </c>
      <c r="L3" s="214">
        <v>514034.186960524</v>
      </c>
      <c r="M3" s="214">
        <v>451152.663506696</v>
      </c>
      <c r="N3" s="215">
        <v>480235.927159493</v>
      </c>
      <c r="O3" s="215">
        <v>540023.757659161</v>
      </c>
      <c r="P3" s="215">
        <v>688759.8873084</v>
      </c>
      <c r="Q3" s="225">
        <v>6399715.799912967</v>
      </c>
    </row>
    <row r="4" spans="1:17" ht="11.25">
      <c r="A4" s="87" t="s">
        <v>31</v>
      </c>
      <c r="B4" s="81" t="s">
        <v>32</v>
      </c>
      <c r="C4" s="81"/>
      <c r="D4" s="211" t="s">
        <v>33</v>
      </c>
      <c r="E4" s="215">
        <v>605347.7415264</v>
      </c>
      <c r="F4" s="214">
        <v>476896.7268464</v>
      </c>
      <c r="G4" s="214">
        <v>481972.1611542999</v>
      </c>
      <c r="H4" s="214">
        <v>390069.64842495</v>
      </c>
      <c r="I4" s="214">
        <v>388971.448341111</v>
      </c>
      <c r="J4" s="214">
        <v>415440.42262754997</v>
      </c>
      <c r="K4" s="214">
        <v>488434.381861981</v>
      </c>
      <c r="L4" s="214">
        <v>500474.651660524</v>
      </c>
      <c r="M4" s="214">
        <v>426820.084246696</v>
      </c>
      <c r="N4" s="215">
        <v>435091.000759493</v>
      </c>
      <c r="O4" s="215">
        <v>475463.185529161</v>
      </c>
      <c r="P4" s="215">
        <v>652938.2882054</v>
      </c>
      <c r="Q4" s="225">
        <v>5737919.741183966</v>
      </c>
    </row>
    <row r="5" spans="1:17" ht="11.25">
      <c r="A5" s="87" t="s">
        <v>34</v>
      </c>
      <c r="B5" s="81"/>
      <c r="C5" s="81" t="s">
        <v>35</v>
      </c>
      <c r="D5" s="211"/>
      <c r="E5" s="215">
        <v>372273.55335098</v>
      </c>
      <c r="F5" s="214">
        <v>314555.7268464</v>
      </c>
      <c r="G5" s="214">
        <v>303652.1611542999</v>
      </c>
      <c r="H5" s="214">
        <v>256932.64842495002</v>
      </c>
      <c r="I5" s="214">
        <v>277552.448341111</v>
      </c>
      <c r="J5" s="214">
        <v>303840.42262754997</v>
      </c>
      <c r="K5" s="214">
        <v>303176.636821881</v>
      </c>
      <c r="L5" s="214">
        <v>318446.110320524</v>
      </c>
      <c r="M5" s="214">
        <v>273488.873302496</v>
      </c>
      <c r="N5" s="215">
        <v>238210.73229809265</v>
      </c>
      <c r="O5" s="215">
        <v>395027.703758961</v>
      </c>
      <c r="P5" s="215">
        <v>518487.6903564</v>
      </c>
      <c r="Q5" s="225">
        <v>3875644.707603645</v>
      </c>
    </row>
    <row r="6" spans="1:17" ht="11.25">
      <c r="A6" s="87" t="s">
        <v>36</v>
      </c>
      <c r="B6" s="81"/>
      <c r="C6" s="81" t="s">
        <v>419</v>
      </c>
      <c r="D6" s="211"/>
      <c r="E6" s="215">
        <v>233074.18817542</v>
      </c>
      <c r="F6" s="214">
        <v>162341</v>
      </c>
      <c r="G6" s="214">
        <v>178320</v>
      </c>
      <c r="H6" s="214">
        <v>133137</v>
      </c>
      <c r="I6" s="214">
        <v>111419</v>
      </c>
      <c r="J6" s="214">
        <v>111600</v>
      </c>
      <c r="K6" s="214">
        <v>159960</v>
      </c>
      <c r="L6" s="214">
        <v>159960</v>
      </c>
      <c r="M6" s="214">
        <v>124560</v>
      </c>
      <c r="N6" s="215">
        <v>134100</v>
      </c>
      <c r="O6" s="215">
        <v>0</v>
      </c>
      <c r="P6" s="215">
        <v>79200</v>
      </c>
      <c r="Q6" s="225">
        <v>1587671.18817542</v>
      </c>
    </row>
    <row r="7" spans="1:17" ht="11.25">
      <c r="A7" s="87" t="s">
        <v>37</v>
      </c>
      <c r="B7" s="81"/>
      <c r="C7" s="81" t="s">
        <v>479</v>
      </c>
      <c r="D7" s="211"/>
      <c r="E7" s="215">
        <v>0</v>
      </c>
      <c r="F7" s="214"/>
      <c r="G7" s="214"/>
      <c r="H7" s="214"/>
      <c r="I7" s="214"/>
      <c r="J7" s="214"/>
      <c r="K7" s="214">
        <v>25297.7450401</v>
      </c>
      <c r="L7" s="214">
        <v>22068.54134</v>
      </c>
      <c r="M7" s="214">
        <v>28771.2109442</v>
      </c>
      <c r="N7" s="215">
        <v>62780.2684614</v>
      </c>
      <c r="O7" s="215">
        <v>80435.4817702</v>
      </c>
      <c r="P7" s="215">
        <v>55250.597849</v>
      </c>
      <c r="Q7" s="225">
        <v>274603.8454049</v>
      </c>
    </row>
    <row r="8" spans="1:17" ht="11.25">
      <c r="A8" s="87" t="s">
        <v>38</v>
      </c>
      <c r="B8" s="81"/>
      <c r="C8" s="81" t="s">
        <v>39</v>
      </c>
      <c r="D8" s="211"/>
      <c r="E8" s="217" t="s">
        <v>40</v>
      </c>
      <c r="F8" s="216" t="s">
        <v>40</v>
      </c>
      <c r="G8" s="216" t="s">
        <v>40</v>
      </c>
      <c r="H8" s="216" t="s">
        <v>40</v>
      </c>
      <c r="I8" s="216" t="s">
        <v>40</v>
      </c>
      <c r="J8" s="216" t="s">
        <v>40</v>
      </c>
      <c r="K8" s="216" t="s">
        <v>40</v>
      </c>
      <c r="L8" s="216" t="s">
        <v>40</v>
      </c>
      <c r="M8" s="216" t="s">
        <v>40</v>
      </c>
      <c r="N8" s="217" t="s">
        <v>40</v>
      </c>
      <c r="O8" s="217" t="s">
        <v>40</v>
      </c>
      <c r="P8" s="217" t="s">
        <v>40</v>
      </c>
      <c r="Q8" s="226" t="s">
        <v>40</v>
      </c>
    </row>
    <row r="9" spans="1:17" ht="11.25">
      <c r="A9" s="87" t="s">
        <v>41</v>
      </c>
      <c r="B9" s="81"/>
      <c r="C9" s="81" t="s">
        <v>42</v>
      </c>
      <c r="D9" s="211"/>
      <c r="E9" s="217" t="s">
        <v>40</v>
      </c>
      <c r="F9" s="216" t="s">
        <v>40</v>
      </c>
      <c r="G9" s="216" t="s">
        <v>40</v>
      </c>
      <c r="H9" s="216" t="s">
        <v>40</v>
      </c>
      <c r="I9" s="216" t="s">
        <v>40</v>
      </c>
      <c r="J9" s="216" t="s">
        <v>40</v>
      </c>
      <c r="K9" s="216" t="s">
        <v>40</v>
      </c>
      <c r="L9" s="216" t="s">
        <v>40</v>
      </c>
      <c r="M9" s="216" t="s">
        <v>40</v>
      </c>
      <c r="N9" s="217" t="s">
        <v>40</v>
      </c>
      <c r="O9" s="217" t="s">
        <v>40</v>
      </c>
      <c r="P9" s="217" t="s">
        <v>40</v>
      </c>
      <c r="Q9" s="226" t="s">
        <v>40</v>
      </c>
    </row>
    <row r="10" spans="1:17" ht="11.25">
      <c r="A10" s="87" t="s">
        <v>43</v>
      </c>
      <c r="B10" s="81" t="s">
        <v>44</v>
      </c>
      <c r="C10" s="81"/>
      <c r="D10" s="211" t="s">
        <v>45</v>
      </c>
      <c r="E10" s="215">
        <v>66536.29192</v>
      </c>
      <c r="F10" s="214">
        <v>82875.24036000001</v>
      </c>
      <c r="G10" s="214">
        <v>91446.957476</v>
      </c>
      <c r="H10" s="214">
        <v>79733.49854</v>
      </c>
      <c r="I10" s="214">
        <v>88496.38751999999</v>
      </c>
      <c r="J10" s="214">
        <v>47807.28954</v>
      </c>
      <c r="K10" s="214">
        <v>21481.18118</v>
      </c>
      <c r="L10" s="214">
        <v>13559.535300000001</v>
      </c>
      <c r="M10" s="214">
        <v>24332.57926</v>
      </c>
      <c r="N10" s="215">
        <v>45144.9264</v>
      </c>
      <c r="O10" s="215">
        <v>64560.57213</v>
      </c>
      <c r="P10" s="215">
        <v>35821.599103</v>
      </c>
      <c r="Q10" s="225">
        <v>661796.0587289999</v>
      </c>
    </row>
    <row r="11" spans="1:17" ht="11.25">
      <c r="A11" s="87" t="s">
        <v>46</v>
      </c>
      <c r="B11" s="81"/>
      <c r="C11" s="81" t="s">
        <v>420</v>
      </c>
      <c r="D11" s="211"/>
      <c r="E11" s="215">
        <v>3363.4435</v>
      </c>
      <c r="F11" s="214">
        <v>3283.6858</v>
      </c>
      <c r="G11" s="214">
        <v>3500.02178</v>
      </c>
      <c r="H11" s="214">
        <v>2842.76256</v>
      </c>
      <c r="I11" s="214">
        <v>3431.86884</v>
      </c>
      <c r="J11" s="214">
        <v>3143.21282</v>
      </c>
      <c r="K11" s="214">
        <v>2833.13228</v>
      </c>
      <c r="L11" s="214">
        <v>2533.538</v>
      </c>
      <c r="M11" s="214">
        <v>2250.3143</v>
      </c>
      <c r="N11" s="215">
        <v>2934.4387</v>
      </c>
      <c r="O11" s="215">
        <v>3315.26798</v>
      </c>
      <c r="P11" s="215">
        <v>3050.86066</v>
      </c>
      <c r="Q11" s="225">
        <v>36482.54721999999</v>
      </c>
    </row>
    <row r="12" spans="1:17" ht="11.25">
      <c r="A12" s="87" t="s">
        <v>47</v>
      </c>
      <c r="B12" s="81"/>
      <c r="C12" s="81" t="s">
        <v>48</v>
      </c>
      <c r="D12" s="211"/>
      <c r="E12" s="215">
        <v>63172.84842</v>
      </c>
      <c r="F12" s="214">
        <v>79591.55456</v>
      </c>
      <c r="G12" s="214">
        <v>87946.935696</v>
      </c>
      <c r="H12" s="214">
        <v>76890.73598</v>
      </c>
      <c r="I12" s="214">
        <v>85064.51868</v>
      </c>
      <c r="J12" s="214">
        <v>44664.07672</v>
      </c>
      <c r="K12" s="214">
        <v>18648.0489</v>
      </c>
      <c r="L12" s="214">
        <v>11025.9973</v>
      </c>
      <c r="M12" s="214">
        <v>22082.26496</v>
      </c>
      <c r="N12" s="215">
        <v>42210.4877</v>
      </c>
      <c r="O12" s="215">
        <v>61245.30415</v>
      </c>
      <c r="P12" s="215">
        <v>32770.738443</v>
      </c>
      <c r="Q12" s="225">
        <v>625313.511509</v>
      </c>
    </row>
    <row r="13" spans="1:17" ht="11.25">
      <c r="A13" s="87" t="s">
        <v>49</v>
      </c>
      <c r="B13" s="81" t="s">
        <v>50</v>
      </c>
      <c r="C13" s="81"/>
      <c r="D13" s="211" t="s">
        <v>51</v>
      </c>
      <c r="E13" s="215">
        <v>671884.0334464</v>
      </c>
      <c r="F13" s="214">
        <v>559771.9672064</v>
      </c>
      <c r="G13" s="214">
        <v>573419.1186302999</v>
      </c>
      <c r="H13" s="214">
        <v>469803.14696495</v>
      </c>
      <c r="I13" s="214">
        <v>477467.835861111</v>
      </c>
      <c r="J13" s="214">
        <v>463247.71216755</v>
      </c>
      <c r="K13" s="214">
        <v>509915.563041981</v>
      </c>
      <c r="L13" s="214">
        <v>514034.186960524</v>
      </c>
      <c r="M13" s="214">
        <v>451152.663506696</v>
      </c>
      <c r="N13" s="215">
        <v>480235.927159493</v>
      </c>
      <c r="O13" s="215">
        <v>540023.757659161</v>
      </c>
      <c r="P13" s="215">
        <v>688759.8873084</v>
      </c>
      <c r="Q13" s="225">
        <v>6399715.799912967</v>
      </c>
    </row>
    <row r="14" spans="1:17" ht="11.25">
      <c r="A14" s="87" t="s">
        <v>52</v>
      </c>
      <c r="B14" s="81" t="s">
        <v>53</v>
      </c>
      <c r="C14" s="81"/>
      <c r="D14" s="211" t="s">
        <v>54</v>
      </c>
      <c r="E14" s="215">
        <v>233074.18817541996</v>
      </c>
      <c r="F14" s="214">
        <v>162341.48230744</v>
      </c>
      <c r="G14" s="214">
        <v>171625.78091189492</v>
      </c>
      <c r="H14" s="214">
        <v>122499.6434551628</v>
      </c>
      <c r="I14" s="214">
        <v>128749.746628625</v>
      </c>
      <c r="J14" s="214">
        <v>112787.18984974</v>
      </c>
      <c r="K14" s="214">
        <v>132422.76077314198</v>
      </c>
      <c r="L14" s="214">
        <v>129294.366332557</v>
      </c>
      <c r="M14" s="214">
        <v>99800.36275752421</v>
      </c>
      <c r="N14" s="215">
        <v>130214.781717527</v>
      </c>
      <c r="O14" s="215">
        <v>158213.30272951222</v>
      </c>
      <c r="P14" s="215">
        <v>213427.83293031697</v>
      </c>
      <c r="Q14" s="225">
        <v>1794451.4385688622</v>
      </c>
    </row>
    <row r="15" spans="1:17" ht="11.25">
      <c r="A15" s="87" t="s">
        <v>55</v>
      </c>
      <c r="B15" s="81"/>
      <c r="C15" s="81" t="s">
        <v>56</v>
      </c>
      <c r="D15" s="211"/>
      <c r="E15" s="215">
        <v>16293.090256399908</v>
      </c>
      <c r="F15" s="214">
        <v>16163.661096400021</v>
      </c>
      <c r="G15" s="214">
        <v>14221.83000029996</v>
      </c>
      <c r="H15" s="214">
        <v>11636.184234950098</v>
      </c>
      <c r="I15" s="214">
        <v>11819.547981111014</v>
      </c>
      <c r="J15" s="214">
        <v>9944.70295754999</v>
      </c>
      <c r="K15" s="214">
        <v>11190.709941981024</v>
      </c>
      <c r="L15" s="214">
        <v>12307.230050523996</v>
      </c>
      <c r="M15" s="214">
        <v>9240.197846695992</v>
      </c>
      <c r="N15" s="215">
        <v>10857.311739492967</v>
      </c>
      <c r="O15" s="215">
        <v>15272.32492436086</v>
      </c>
      <c r="P15" s="215">
        <v>16681.932696399926</v>
      </c>
      <c r="Q15" s="225">
        <v>155628.72372616574</v>
      </c>
    </row>
    <row r="16" spans="1:17" ht="11.25">
      <c r="A16" s="87" t="s">
        <v>57</v>
      </c>
      <c r="B16" s="81"/>
      <c r="C16" s="81" t="s">
        <v>58</v>
      </c>
      <c r="D16" s="211"/>
      <c r="E16" s="215">
        <v>125071.31038072263</v>
      </c>
      <c r="F16" s="214">
        <v>101612.36080382654</v>
      </c>
      <c r="G16" s="214">
        <v>106425.55255951514</v>
      </c>
      <c r="H16" s="214">
        <v>87210.39788647539</v>
      </c>
      <c r="I16" s="214">
        <v>88639.68468406674</v>
      </c>
      <c r="J16" s="214">
        <v>87522.61568250252</v>
      </c>
      <c r="K16" s="214">
        <v>96095.52452205178</v>
      </c>
      <c r="L16" s="214">
        <v>95845.56288597026</v>
      </c>
      <c r="M16" s="214">
        <v>85682.32255511286</v>
      </c>
      <c r="N16" s="215">
        <v>90184.32733486436</v>
      </c>
      <c r="O16" s="215">
        <v>98348.67368712662</v>
      </c>
      <c r="P16" s="215">
        <v>128233.19623269679</v>
      </c>
      <c r="Q16" s="225">
        <v>1190871.5292149317</v>
      </c>
    </row>
    <row r="17" spans="1:17" ht="11.25">
      <c r="A17" s="87" t="s">
        <v>59</v>
      </c>
      <c r="B17" s="81"/>
      <c r="C17" s="81" t="s">
        <v>60</v>
      </c>
      <c r="D17" s="211"/>
      <c r="E17" s="215">
        <v>91709.78753829742</v>
      </c>
      <c r="F17" s="214">
        <v>44565.460407213424</v>
      </c>
      <c r="G17" s="214">
        <v>50978.39835207982</v>
      </c>
      <c r="H17" s="214">
        <v>23653.06133373732</v>
      </c>
      <c r="I17" s="214">
        <v>28290.513963447243</v>
      </c>
      <c r="J17" s="214">
        <v>15319.87120968748</v>
      </c>
      <c r="K17" s="214">
        <v>25136.52630910919</v>
      </c>
      <c r="L17" s="214">
        <v>21141.57339606274</v>
      </c>
      <c r="M17" s="214">
        <v>4877.842355715373</v>
      </c>
      <c r="N17" s="215">
        <v>29173.142643169675</v>
      </c>
      <c r="O17" s="215">
        <v>44592.30411802475</v>
      </c>
      <c r="P17" s="215">
        <v>68512.70400122026</v>
      </c>
      <c r="Q17" s="225">
        <v>447951.1856277647</v>
      </c>
    </row>
    <row r="18" spans="1:17" ht="11.25">
      <c r="A18" s="87" t="s">
        <v>55</v>
      </c>
      <c r="B18" s="81" t="s">
        <v>61</v>
      </c>
      <c r="C18" s="81"/>
      <c r="D18" s="211" t="s">
        <v>62</v>
      </c>
      <c r="E18" s="218">
        <f>E14/E13</f>
        <v>0.34689645321660056</v>
      </c>
      <c r="F18" s="218">
        <f>F14/F13</f>
        <v>0.29001359806855276</v>
      </c>
      <c r="G18" s="218">
        <f>G14/G13</f>
        <v>0.2993025089952522</v>
      </c>
      <c r="H18" s="218">
        <f aca="true" t="shared" si="0" ref="H18:P18">H14/H13</f>
        <v>0.2607467494556863</v>
      </c>
      <c r="I18" s="218">
        <f t="shared" si="0"/>
        <v>0.2696511407861127</v>
      </c>
      <c r="J18" s="218">
        <f t="shared" si="0"/>
        <v>0.24347058147789946</v>
      </c>
      <c r="K18" s="218">
        <f t="shared" si="0"/>
        <v>0.2596954679773908</v>
      </c>
      <c r="L18" s="218">
        <f t="shared" si="0"/>
        <v>0.25152873021359246</v>
      </c>
      <c r="M18" s="218">
        <f>M14/M13</f>
        <v>0.22121195513244038</v>
      </c>
      <c r="N18" s="218">
        <f>N14/N13</f>
        <v>0.2711475221933591</v>
      </c>
      <c r="O18" s="218">
        <f>O14/O13</f>
        <v>0.2929747080301038</v>
      </c>
      <c r="P18" s="218">
        <f t="shared" si="0"/>
        <v>0.309872623047736</v>
      </c>
      <c r="Q18" s="219">
        <f>Q14/Q13</f>
        <v>0.2803954885923631</v>
      </c>
    </row>
    <row r="19" spans="1:17" ht="11.25">
      <c r="A19" s="87" t="s">
        <v>63</v>
      </c>
      <c r="B19" s="81"/>
      <c r="C19" s="81" t="s">
        <v>64</v>
      </c>
      <c r="D19" s="211"/>
      <c r="E19" s="218">
        <v>0.024249854804295926</v>
      </c>
      <c r="F19" s="218">
        <v>0.028875438648824175</v>
      </c>
      <c r="G19" s="218">
        <v>0.02480180645924572</v>
      </c>
      <c r="H19" s="218">
        <v>0.024768212622931246</v>
      </c>
      <c r="I19" s="218">
        <v>0.024754647524674652</v>
      </c>
      <c r="J19" s="218">
        <v>0.021467354714000474</v>
      </c>
      <c r="K19" s="218">
        <v>0.02194620198532693</v>
      </c>
      <c r="L19" s="218">
        <v>0.023942434886085013</v>
      </c>
      <c r="M19" s="218">
        <v>0.02048131063856359</v>
      </c>
      <c r="N19" s="218">
        <v>0.022608287146927898</v>
      </c>
      <c r="O19" s="218">
        <v>0.0282808389589409</v>
      </c>
      <c r="P19" s="218">
        <v>0.024220236115166684</v>
      </c>
      <c r="Q19" s="219">
        <v>0.024318067078311745</v>
      </c>
    </row>
    <row r="20" spans="1:17" ht="11.25">
      <c r="A20" s="87" t="s">
        <v>65</v>
      </c>
      <c r="B20" s="81"/>
      <c r="C20" s="81" t="s">
        <v>66</v>
      </c>
      <c r="D20" s="211"/>
      <c r="E20" s="218">
        <v>0.19089480069222978</v>
      </c>
      <c r="F20" s="218">
        <v>0.18703819047651948</v>
      </c>
      <c r="G20" s="218">
        <v>0.19043230119173474</v>
      </c>
      <c r="H20" s="218">
        <v>0.19044406825752228</v>
      </c>
      <c r="I20" s="218">
        <v>0.19044976691406465</v>
      </c>
      <c r="J20" s="218">
        <v>0.1931616137406825</v>
      </c>
      <c r="K20" s="218">
        <v>0.19276229636980693</v>
      </c>
      <c r="L20" s="218">
        <v>0.19111308160590104</v>
      </c>
      <c r="M20" s="218">
        <v>0.19397888336029043</v>
      </c>
      <c r="N20" s="218">
        <v>0.19223752150267823</v>
      </c>
      <c r="O20" s="220">
        <v>0.18753174425627012</v>
      </c>
      <c r="P20" s="220">
        <v>0.19091829929218931</v>
      </c>
      <c r="Q20" s="219">
        <v>0.190821831219053</v>
      </c>
    </row>
    <row r="21" spans="1:17" ht="11.25">
      <c r="A21" s="87" t="s">
        <v>67</v>
      </c>
      <c r="B21" s="81"/>
      <c r="C21" s="81" t="s">
        <v>68</v>
      </c>
      <c r="D21" s="211"/>
      <c r="E21" s="218">
        <v>0.13649645321660056</v>
      </c>
      <c r="F21" s="218">
        <v>0.07961359806855275</v>
      </c>
      <c r="G21" s="218">
        <v>0.08890250899525219</v>
      </c>
      <c r="H21" s="218">
        <v>0.050346749455686325</v>
      </c>
      <c r="I21" s="218">
        <v>0.05925114078611271</v>
      </c>
      <c r="J21" s="218">
        <v>0.033070581477899465</v>
      </c>
      <c r="K21" s="218">
        <v>0.04929546797739083</v>
      </c>
      <c r="L21" s="218">
        <v>0.041128730213592465</v>
      </c>
      <c r="M21" s="218">
        <v>0.010811955132440387</v>
      </c>
      <c r="N21" s="218">
        <v>0.060747522193359084</v>
      </c>
      <c r="O21" s="218">
        <v>0.0825747080301038</v>
      </c>
      <c r="P21" s="218">
        <v>0.09947251904188466</v>
      </c>
      <c r="Q21" s="219">
        <v>0.0699954784636826</v>
      </c>
    </row>
    <row r="22" spans="1:17" ht="11.25">
      <c r="A22" s="87" t="s">
        <v>69</v>
      </c>
      <c r="B22" s="81" t="s">
        <v>70</v>
      </c>
      <c r="C22" s="81"/>
      <c r="D22" s="211" t="s">
        <v>71</v>
      </c>
      <c r="E22" s="215">
        <v>438809.849</v>
      </c>
      <c r="F22" s="214">
        <v>397430.48514999996</v>
      </c>
      <c r="G22" s="214">
        <v>401793.3382</v>
      </c>
      <c r="H22" s="214">
        <v>347303.50345</v>
      </c>
      <c r="I22" s="214">
        <v>348718.0891</v>
      </c>
      <c r="J22" s="214">
        <v>350460.51804999996</v>
      </c>
      <c r="K22" s="214">
        <v>377492.8043999999</v>
      </c>
      <c r="L22" s="214">
        <v>384739.80765000003</v>
      </c>
      <c r="M22" s="214">
        <v>351352.46369999996</v>
      </c>
      <c r="N22" s="215">
        <v>350021.145</v>
      </c>
      <c r="O22" s="215">
        <v>381810.454</v>
      </c>
      <c r="P22" s="215">
        <v>475332.2846</v>
      </c>
      <c r="Q22" s="225">
        <v>4605264.7423</v>
      </c>
    </row>
    <row r="23" spans="1:17" ht="11.25">
      <c r="A23" s="87" t="s">
        <v>72</v>
      </c>
      <c r="B23" s="81" t="s">
        <v>73</v>
      </c>
      <c r="C23" s="81"/>
      <c r="D23" s="211" t="s">
        <v>74</v>
      </c>
      <c r="E23" s="215">
        <v>125186.92</v>
      </c>
      <c r="F23" s="214">
        <v>114316.72714999999</v>
      </c>
      <c r="G23" s="214">
        <v>117158.3242</v>
      </c>
      <c r="H23" s="214">
        <v>113466.32245</v>
      </c>
      <c r="I23" s="214">
        <v>114209.51809999999</v>
      </c>
      <c r="J23" s="214">
        <v>132232.21404999998</v>
      </c>
      <c r="K23" s="214">
        <v>140818.41239999997</v>
      </c>
      <c r="L23" s="214">
        <v>141631.46565</v>
      </c>
      <c r="M23" s="214">
        <v>127506.9797</v>
      </c>
      <c r="N23" s="215">
        <v>120048.854</v>
      </c>
      <c r="O23" s="215">
        <v>127666.767</v>
      </c>
      <c r="P23" s="215">
        <v>141627.41460000002</v>
      </c>
      <c r="Q23" s="225">
        <v>1515869.9193</v>
      </c>
    </row>
    <row r="24" spans="1:17" ht="11.25">
      <c r="A24" s="87" t="s">
        <v>75</v>
      </c>
      <c r="B24" s="81"/>
      <c r="C24" s="81" t="s">
        <v>76</v>
      </c>
      <c r="D24" s="211"/>
      <c r="E24" s="215"/>
      <c r="F24" s="214"/>
      <c r="G24" s="214"/>
      <c r="H24" s="214"/>
      <c r="I24" s="214"/>
      <c r="J24" s="214"/>
      <c r="K24" s="214"/>
      <c r="L24" s="214"/>
      <c r="M24" s="214"/>
      <c r="N24" s="215"/>
      <c r="O24" s="215"/>
      <c r="P24" s="215"/>
      <c r="Q24" s="225">
        <v>0</v>
      </c>
    </row>
    <row r="25" spans="1:17" ht="11.25">
      <c r="A25" s="87" t="s">
        <v>77</v>
      </c>
      <c r="B25" s="81"/>
      <c r="C25" s="81" t="s">
        <v>78</v>
      </c>
      <c r="D25" s="211"/>
      <c r="E25" s="215">
        <v>1075.641</v>
      </c>
      <c r="F25" s="214">
        <v>950.31615</v>
      </c>
      <c r="G25" s="214">
        <v>1154.7222</v>
      </c>
      <c r="H25" s="214">
        <v>762.64745</v>
      </c>
      <c r="I25" s="214">
        <v>865.1601</v>
      </c>
      <c r="J25" s="214">
        <v>1879.95405</v>
      </c>
      <c r="K25" s="214">
        <v>675.4464</v>
      </c>
      <c r="L25" s="214">
        <v>753.52365</v>
      </c>
      <c r="M25" s="214">
        <v>233.7837</v>
      </c>
      <c r="N25" s="215">
        <v>583.228</v>
      </c>
      <c r="O25" s="215">
        <v>443.209</v>
      </c>
      <c r="P25" s="215">
        <v>663.7366</v>
      </c>
      <c r="Q25" s="225">
        <v>10041.3683</v>
      </c>
    </row>
    <row r="26" spans="1:17" ht="11.25">
      <c r="A26" s="87" t="s">
        <v>79</v>
      </c>
      <c r="B26" s="81"/>
      <c r="C26" s="81" t="s">
        <v>80</v>
      </c>
      <c r="D26" s="211"/>
      <c r="E26" s="215">
        <v>124111.279</v>
      </c>
      <c r="F26" s="214">
        <v>113366.411</v>
      </c>
      <c r="G26" s="214">
        <v>116003.602</v>
      </c>
      <c r="H26" s="214">
        <v>112703.675</v>
      </c>
      <c r="I26" s="214">
        <v>113344.358</v>
      </c>
      <c r="J26" s="214">
        <v>130352.26</v>
      </c>
      <c r="K26" s="214">
        <v>140142.966</v>
      </c>
      <c r="L26" s="214">
        <v>140877.942</v>
      </c>
      <c r="M26" s="214">
        <v>127273.196</v>
      </c>
      <c r="N26" s="215">
        <v>119465.626</v>
      </c>
      <c r="O26" s="215">
        <v>127223.558</v>
      </c>
      <c r="P26" s="215">
        <v>140963.678</v>
      </c>
      <c r="Q26" s="225">
        <v>1505828.551</v>
      </c>
    </row>
    <row r="27" spans="1:17" ht="11.25">
      <c r="A27" s="87" t="s">
        <v>81</v>
      </c>
      <c r="B27" s="81" t="s">
        <v>82</v>
      </c>
      <c r="C27" s="81"/>
      <c r="D27" s="211"/>
      <c r="E27" s="215">
        <v>22989.301</v>
      </c>
      <c r="F27" s="214">
        <v>22016.19</v>
      </c>
      <c r="G27" s="214">
        <v>24578.611</v>
      </c>
      <c r="H27" s="214">
        <v>21898.563</v>
      </c>
      <c r="I27" s="214">
        <v>23070.31</v>
      </c>
      <c r="J27" s="214">
        <v>22006.699</v>
      </c>
      <c r="K27" s="214">
        <v>25689.278</v>
      </c>
      <c r="L27" s="214">
        <v>25734.148</v>
      </c>
      <c r="M27" s="214">
        <v>23777.232</v>
      </c>
      <c r="N27" s="215">
        <v>26567.708</v>
      </c>
      <c r="O27" s="215">
        <v>24627.479</v>
      </c>
      <c r="P27" s="215">
        <v>29139.973</v>
      </c>
      <c r="Q27" s="225">
        <v>292095.49199999997</v>
      </c>
    </row>
    <row r="28" spans="1:17" ht="11.25">
      <c r="A28" s="87" t="s">
        <v>83</v>
      </c>
      <c r="B28" s="81" t="s">
        <v>84</v>
      </c>
      <c r="C28" s="81"/>
      <c r="D28" s="211"/>
      <c r="E28" s="215">
        <v>24232.509</v>
      </c>
      <c r="F28" s="214">
        <v>19981.523</v>
      </c>
      <c r="G28" s="214">
        <v>21333.926</v>
      </c>
      <c r="H28" s="214">
        <v>14627.866</v>
      </c>
      <c r="I28" s="214">
        <v>13877.93</v>
      </c>
      <c r="J28" s="214">
        <v>12954.048</v>
      </c>
      <c r="K28" s="214">
        <v>13968.868</v>
      </c>
      <c r="L28" s="214">
        <v>16046.954</v>
      </c>
      <c r="M28" s="214">
        <v>13011.44</v>
      </c>
      <c r="N28" s="215">
        <v>16765.537</v>
      </c>
      <c r="O28" s="215">
        <v>20689.07</v>
      </c>
      <c r="P28" s="215">
        <v>22549.15</v>
      </c>
      <c r="Q28" s="225">
        <v>210038.821</v>
      </c>
    </row>
    <row r="29" spans="1:17" ht="11.25">
      <c r="A29" s="87" t="s">
        <v>85</v>
      </c>
      <c r="B29" s="81" t="s">
        <v>86</v>
      </c>
      <c r="C29" s="81"/>
      <c r="D29" s="211" t="s">
        <v>87</v>
      </c>
      <c r="E29" s="215">
        <v>266401.119</v>
      </c>
      <c r="F29" s="214">
        <v>241116.04499999998</v>
      </c>
      <c r="G29" s="214">
        <v>238722.477</v>
      </c>
      <c r="H29" s="214">
        <v>197310.752</v>
      </c>
      <c r="I29" s="214">
        <v>197560.331</v>
      </c>
      <c r="J29" s="214">
        <v>183267.557</v>
      </c>
      <c r="K29" s="214">
        <v>197016.24599999998</v>
      </c>
      <c r="L29" s="214">
        <v>201327.24000000002</v>
      </c>
      <c r="M29" s="214">
        <v>187056.812</v>
      </c>
      <c r="N29" s="215">
        <v>186639.046</v>
      </c>
      <c r="O29" s="215">
        <v>208827.138</v>
      </c>
      <c r="P29" s="215">
        <v>282015.74700000003</v>
      </c>
      <c r="Q29" s="225">
        <v>2587260.5100000002</v>
      </c>
    </row>
    <row r="30" spans="1:17" ht="11.25">
      <c r="A30" s="87" t="s">
        <v>88</v>
      </c>
      <c r="B30" s="81"/>
      <c r="C30" s="81" t="s">
        <v>308</v>
      </c>
      <c r="D30" s="211"/>
      <c r="E30" s="215">
        <v>260487.482</v>
      </c>
      <c r="F30" s="214">
        <v>235234.134</v>
      </c>
      <c r="G30" s="214">
        <v>232773.817</v>
      </c>
      <c r="H30" s="214">
        <v>191355.363</v>
      </c>
      <c r="I30" s="214">
        <v>191612.71</v>
      </c>
      <c r="J30" s="214">
        <v>177382.752</v>
      </c>
      <c r="K30" s="214">
        <v>191025.368</v>
      </c>
      <c r="L30" s="214">
        <v>195275.01</v>
      </c>
      <c r="M30" s="214">
        <v>181210.992</v>
      </c>
      <c r="N30" s="215">
        <v>179247.921</v>
      </c>
      <c r="O30" s="215">
        <v>201535.453</v>
      </c>
      <c r="P30" s="215">
        <v>276132.417</v>
      </c>
      <c r="Q30" s="225">
        <v>2513273.419</v>
      </c>
    </row>
    <row r="31" spans="1:17" ht="11.25">
      <c r="A31" s="87" t="s">
        <v>89</v>
      </c>
      <c r="B31" s="81"/>
      <c r="C31" s="81" t="s">
        <v>90</v>
      </c>
      <c r="D31" s="211"/>
      <c r="E31" s="215">
        <v>5913.637</v>
      </c>
      <c r="F31" s="214">
        <v>5881.911</v>
      </c>
      <c r="G31" s="214">
        <v>5948.66</v>
      </c>
      <c r="H31" s="214">
        <v>5955.389</v>
      </c>
      <c r="I31" s="214">
        <v>5947.621</v>
      </c>
      <c r="J31" s="214">
        <v>5884.805</v>
      </c>
      <c r="K31" s="214">
        <v>5990.878</v>
      </c>
      <c r="L31" s="214">
        <v>6052.23</v>
      </c>
      <c r="M31" s="214">
        <v>5845.82</v>
      </c>
      <c r="N31" s="215">
        <v>7391.125</v>
      </c>
      <c r="O31" s="215">
        <v>7291.685</v>
      </c>
      <c r="P31" s="215">
        <v>5883.33</v>
      </c>
      <c r="Q31" s="225">
        <v>73987.091</v>
      </c>
    </row>
    <row r="32" spans="1:17" ht="11.25">
      <c r="A32" s="87" t="s">
        <v>91</v>
      </c>
      <c r="B32" s="81" t="s">
        <v>92</v>
      </c>
      <c r="C32" s="81"/>
      <c r="D32" s="211"/>
      <c r="E32" s="215">
        <v>5872242.521610001</v>
      </c>
      <c r="F32" s="214">
        <v>5987971.312970001</v>
      </c>
      <c r="G32" s="214">
        <v>5445503.357909982</v>
      </c>
      <c r="H32" s="214">
        <v>5513517.361649999</v>
      </c>
      <c r="I32" s="214">
        <v>4826976.948789997</v>
      </c>
      <c r="J32" s="214">
        <v>4835732.572399997</v>
      </c>
      <c r="K32" s="214">
        <v>4908456.74115</v>
      </c>
      <c r="L32" s="214">
        <v>5241459.140150007</v>
      </c>
      <c r="M32" s="214">
        <v>5309834.246189999</v>
      </c>
      <c r="N32" s="215">
        <v>4844483.426960002</v>
      </c>
      <c r="O32" s="215">
        <v>4834628.379880001</v>
      </c>
      <c r="P32" s="215">
        <v>5236378.099539999</v>
      </c>
      <c r="Q32" s="225">
        <v>62857184.109199986</v>
      </c>
    </row>
    <row r="33" spans="1:17" ht="11.25">
      <c r="A33" s="87" t="s">
        <v>93</v>
      </c>
      <c r="B33" s="81" t="s">
        <v>94</v>
      </c>
      <c r="C33" s="81"/>
      <c r="D33" s="211" t="s">
        <v>95</v>
      </c>
      <c r="E33" s="215">
        <v>5407628.40231</v>
      </c>
      <c r="F33" s="214">
        <v>5210764.362680004</v>
      </c>
      <c r="G33" s="214">
        <v>5204630.2065004</v>
      </c>
      <c r="H33" s="214">
        <v>4965408.13435</v>
      </c>
      <c r="I33" s="214">
        <v>4781174.356380002</v>
      </c>
      <c r="J33" s="214">
        <v>4449662.7459401</v>
      </c>
      <c r="K33" s="214">
        <v>4621375.4053401</v>
      </c>
      <c r="L33" s="214">
        <v>5067095.1631501</v>
      </c>
      <c r="M33" s="214">
        <v>4858541.473380599</v>
      </c>
      <c r="N33" s="215">
        <v>4685277.79062</v>
      </c>
      <c r="O33" s="215">
        <v>4363587.018110099</v>
      </c>
      <c r="P33" s="215">
        <v>5063115.649309999</v>
      </c>
      <c r="Q33" s="225">
        <v>58678260.7080714</v>
      </c>
    </row>
    <row r="34" spans="1:17" ht="11.25">
      <c r="A34" s="87" t="s">
        <v>96</v>
      </c>
      <c r="B34" s="81"/>
      <c r="C34" s="81" t="s">
        <v>97</v>
      </c>
      <c r="D34" s="211"/>
      <c r="E34" s="215">
        <v>4136924.4611999993</v>
      </c>
      <c r="F34" s="214">
        <v>3753496.9458699995</v>
      </c>
      <c r="G34" s="214">
        <v>3413940.274</v>
      </c>
      <c r="H34" s="214">
        <v>3424330.60686</v>
      </c>
      <c r="I34" s="214">
        <v>3088438.5444100006</v>
      </c>
      <c r="J34" s="214">
        <v>3084857.5376799996</v>
      </c>
      <c r="K34" s="214">
        <v>3169482.2949996</v>
      </c>
      <c r="L34" s="214">
        <v>3498417.62597</v>
      </c>
      <c r="M34" s="214">
        <v>3385524.038979999</v>
      </c>
      <c r="N34" s="215">
        <v>3102584.04388</v>
      </c>
      <c r="O34" s="215">
        <v>2882889.63537</v>
      </c>
      <c r="P34" s="215">
        <v>3370662.3507999</v>
      </c>
      <c r="Q34" s="225">
        <v>40311548.360019505</v>
      </c>
    </row>
    <row r="35" spans="1:17" ht="11.25">
      <c r="A35" s="87" t="s">
        <v>98</v>
      </c>
      <c r="B35" s="81"/>
      <c r="C35" s="81" t="s">
        <v>99</v>
      </c>
      <c r="D35" s="211"/>
      <c r="E35" s="215">
        <v>11009.646589899998</v>
      </c>
      <c r="F35" s="214">
        <v>2192.21954</v>
      </c>
      <c r="G35" s="214">
        <v>1248485.4621499998</v>
      </c>
      <c r="H35" s="214">
        <v>1217226.4104</v>
      </c>
      <c r="I35" s="214">
        <v>1415817.3737900003</v>
      </c>
      <c r="J35" s="214">
        <v>1118989.2967900003</v>
      </c>
      <c r="K35" s="214">
        <v>1220600.3691600002</v>
      </c>
      <c r="L35" s="214">
        <v>1301568.09528</v>
      </c>
      <c r="M35" s="214">
        <v>1265326.6191800002</v>
      </c>
      <c r="N35" s="215">
        <v>1377792.62873</v>
      </c>
      <c r="O35" s="215">
        <v>1292164.54626</v>
      </c>
      <c r="P35" s="215">
        <v>1484042.5887201</v>
      </c>
      <c r="Q35" s="225">
        <v>12955215.25659</v>
      </c>
    </row>
    <row r="36" spans="1:17" ht="11.25">
      <c r="A36" s="87" t="s">
        <v>100</v>
      </c>
      <c r="B36" s="81"/>
      <c r="C36" s="81" t="s">
        <v>101</v>
      </c>
      <c r="D36" s="211"/>
      <c r="E36" s="215">
        <v>1259694.2945201003</v>
      </c>
      <c r="F36" s="214">
        <v>1455075.1972700043</v>
      </c>
      <c r="G36" s="214">
        <v>542204.4703503994</v>
      </c>
      <c r="H36" s="214">
        <v>323851.1170900001</v>
      </c>
      <c r="I36" s="214">
        <v>276918.43818000035</v>
      </c>
      <c r="J36" s="214">
        <v>245815.91147009993</v>
      </c>
      <c r="K36" s="214">
        <v>231292.74118049967</v>
      </c>
      <c r="L36" s="214">
        <v>267109.4419001001</v>
      </c>
      <c r="M36" s="214">
        <v>207690.8152206004</v>
      </c>
      <c r="N36" s="215">
        <v>204901.11801000003</v>
      </c>
      <c r="O36" s="215">
        <v>188532.8364801</v>
      </c>
      <c r="P36" s="215">
        <v>208410.70979</v>
      </c>
      <c r="Q36" s="225">
        <v>5411497.091461904</v>
      </c>
    </row>
    <row r="37" spans="1:17" ht="11.25">
      <c r="A37" s="87" t="s">
        <v>96</v>
      </c>
      <c r="B37" s="81" t="s">
        <v>102</v>
      </c>
      <c r="C37" s="81"/>
      <c r="D37" s="211" t="s">
        <v>103</v>
      </c>
      <c r="E37" s="220">
        <v>0.9208796098611034</v>
      </c>
      <c r="F37" s="220">
        <v>0.870205298310872</v>
      </c>
      <c r="G37" s="220">
        <v>0.9557665957436796</v>
      </c>
      <c r="H37" s="220">
        <v>0.9005881016876004</v>
      </c>
      <c r="I37" s="220">
        <v>0.9905111226144395</v>
      </c>
      <c r="J37" s="220">
        <v>0.9201631147546506</v>
      </c>
      <c r="K37" s="220">
        <v>0.9415129131315029</v>
      </c>
      <c r="L37" s="220">
        <v>0.9667336952673609</v>
      </c>
      <c r="M37" s="220">
        <v>0.9150081241927243</v>
      </c>
      <c r="N37" s="220">
        <v>0.9671367156601244</v>
      </c>
      <c r="O37" s="220">
        <v>0.9025692721843508</v>
      </c>
      <c r="P37" s="220">
        <v>0.9669117762437323</v>
      </c>
      <c r="Q37" s="221">
        <v>0.9335171713408501</v>
      </c>
    </row>
    <row r="38" spans="1:17" ht="11.25">
      <c r="A38" s="87" t="s">
        <v>104</v>
      </c>
      <c r="B38" s="81"/>
      <c r="C38" s="81" t="s">
        <v>105</v>
      </c>
      <c r="D38" s="211" t="s">
        <v>106</v>
      </c>
      <c r="E38" s="220">
        <v>0.7044880121990896</v>
      </c>
      <c r="F38" s="220">
        <v>0.6268395003396042</v>
      </c>
      <c r="G38" s="220">
        <v>0.6269283204170664</v>
      </c>
      <c r="H38" s="220">
        <v>0.6210791373721584</v>
      </c>
      <c r="I38" s="220">
        <v>0.6398287328022553</v>
      </c>
      <c r="J38" s="220">
        <v>0.6379297224347893</v>
      </c>
      <c r="K38" s="220">
        <v>0.6457186977789323</v>
      </c>
      <c r="L38" s="220">
        <v>0.6674510918480379</v>
      </c>
      <c r="M38" s="220">
        <v>0.6375950513726932</v>
      </c>
      <c r="N38" s="220">
        <v>0.6404365069377326</v>
      </c>
      <c r="O38" s="220">
        <v>0.5963001515002804</v>
      </c>
      <c r="P38" s="220">
        <v>0.6437011015487982</v>
      </c>
      <c r="Q38" s="221">
        <v>0.6413196666587451</v>
      </c>
    </row>
    <row r="39" spans="1:17" ht="11.25">
      <c r="A39" s="87" t="s">
        <v>107</v>
      </c>
      <c r="B39" s="81"/>
      <c r="C39" s="81" t="s">
        <v>108</v>
      </c>
      <c r="D39" s="211" t="s">
        <v>109</v>
      </c>
      <c r="E39" s="220">
        <v>0.0018748623799824716</v>
      </c>
      <c r="F39" s="218">
        <v>0.0003661038815018422</v>
      </c>
      <c r="G39" s="220">
        <v>0.22926906478470638</v>
      </c>
      <c r="H39" s="220">
        <v>0.22077130270171624</v>
      </c>
      <c r="I39" s="220">
        <v>0.29331347317598244</v>
      </c>
      <c r="J39" s="220">
        <v>0.2314001612034225</v>
      </c>
      <c r="K39" s="220">
        <v>0.24867294009685545</v>
      </c>
      <c r="L39" s="220">
        <v>0.2483217097525156</v>
      </c>
      <c r="M39" s="220">
        <v>0.2382987039732772</v>
      </c>
      <c r="N39" s="220">
        <v>0.28440444672851095</v>
      </c>
      <c r="O39" s="220">
        <v>0.267272775636185</v>
      </c>
      <c r="P39" s="220">
        <v>0.28341012824312073</v>
      </c>
      <c r="Q39" s="221">
        <v>0.20610556200041152</v>
      </c>
    </row>
    <row r="40" spans="1:17" ht="11.25">
      <c r="A40" s="87" t="s">
        <v>110</v>
      </c>
      <c r="B40" s="81"/>
      <c r="C40" s="81" t="s">
        <v>111</v>
      </c>
      <c r="D40" s="211" t="s">
        <v>112</v>
      </c>
      <c r="E40" s="220">
        <v>0.21451673528203127</v>
      </c>
      <c r="F40" s="220">
        <v>0.24299969408976593</v>
      </c>
      <c r="G40" s="220">
        <v>0.09956921054190679</v>
      </c>
      <c r="H40" s="220">
        <v>0.05873766161372583</v>
      </c>
      <c r="I40" s="220">
        <v>0.05736891663620165</v>
      </c>
      <c r="J40" s="220">
        <v>0.05083323111643875</v>
      </c>
      <c r="K40" s="220">
        <v>0.04712127525571514</v>
      </c>
      <c r="L40" s="220">
        <v>0.05096089366680737</v>
      </c>
      <c r="M40" s="220">
        <v>0.03911436884675377</v>
      </c>
      <c r="N40" s="220">
        <v>0.04229576199388076</v>
      </c>
      <c r="O40" s="220">
        <v>0.03899634504788547</v>
      </c>
      <c r="P40" s="220">
        <v>0.03980054645181338</v>
      </c>
      <c r="Q40" s="221">
        <v>0.08609194268169355</v>
      </c>
    </row>
    <row r="41" spans="1:17" ht="11.25">
      <c r="A41" s="87" t="s">
        <v>113</v>
      </c>
      <c r="B41" s="81" t="s">
        <v>114</v>
      </c>
      <c r="C41" s="81"/>
      <c r="D41" s="211"/>
      <c r="E41" s="215">
        <v>5987971.312970001</v>
      </c>
      <c r="F41" s="214">
        <v>5445503.357909982</v>
      </c>
      <c r="G41" s="214">
        <v>5513517.361649999</v>
      </c>
      <c r="H41" s="214">
        <v>4826976.948789997</v>
      </c>
      <c r="I41" s="214">
        <v>4835732.572399997</v>
      </c>
      <c r="J41" s="214">
        <v>4908456.741149998</v>
      </c>
      <c r="K41" s="214">
        <v>5241459.140150007</v>
      </c>
      <c r="L41" s="214">
        <v>5309834.246189999</v>
      </c>
      <c r="M41" s="214">
        <v>4844483.426960002</v>
      </c>
      <c r="N41" s="215">
        <v>4834628.379880001</v>
      </c>
      <c r="O41" s="215">
        <v>5236378.099539999</v>
      </c>
      <c r="P41" s="215">
        <v>6410680.965949999</v>
      </c>
      <c r="Q41" s="225">
        <v>63395622.55353998</v>
      </c>
    </row>
    <row r="42" spans="1:17" ht="11.25">
      <c r="A42" s="87"/>
      <c r="B42" s="81"/>
      <c r="C42" s="81"/>
      <c r="D42" s="211"/>
      <c r="E42" s="215"/>
      <c r="F42" s="214"/>
      <c r="G42" s="214"/>
      <c r="H42" s="214"/>
      <c r="I42" s="214"/>
      <c r="J42" s="214"/>
      <c r="K42" s="214"/>
      <c r="L42" s="214"/>
      <c r="M42" s="214"/>
      <c r="N42" s="215"/>
      <c r="O42" s="215"/>
      <c r="P42" s="215"/>
      <c r="Q42" s="225"/>
    </row>
    <row r="43" spans="1:17" ht="11.25">
      <c r="A43" s="87"/>
      <c r="B43" s="81" t="s">
        <v>115</v>
      </c>
      <c r="C43" s="81"/>
      <c r="D43" s="211"/>
      <c r="E43" s="215">
        <v>1213767</v>
      </c>
      <c r="F43" s="214">
        <v>1217443</v>
      </c>
      <c r="G43" s="214">
        <v>1220488</v>
      </c>
      <c r="H43" s="214">
        <v>1222413</v>
      </c>
      <c r="I43" s="214">
        <v>1215801</v>
      </c>
      <c r="J43" s="214">
        <v>1221245</v>
      </c>
      <c r="K43" s="214">
        <v>1179458</v>
      </c>
      <c r="L43" s="214">
        <v>1181407</v>
      </c>
      <c r="M43" s="214">
        <v>1182523</v>
      </c>
      <c r="N43" s="215">
        <v>1186146</v>
      </c>
      <c r="O43" s="215">
        <v>1188428</v>
      </c>
      <c r="P43" s="215">
        <v>1189481</v>
      </c>
      <c r="Q43" s="225">
        <v>1186146</v>
      </c>
    </row>
    <row r="44" spans="1:17" ht="11.25">
      <c r="A44" s="87"/>
      <c r="B44" s="81" t="s">
        <v>116</v>
      </c>
      <c r="C44" s="81"/>
      <c r="D44" s="211"/>
      <c r="E44" s="215">
        <v>904448</v>
      </c>
      <c r="F44" s="214">
        <v>894161</v>
      </c>
      <c r="G44" s="214">
        <v>895917</v>
      </c>
      <c r="H44" s="214">
        <v>883886</v>
      </c>
      <c r="I44" s="214">
        <v>905248</v>
      </c>
      <c r="J44" s="214">
        <v>913322</v>
      </c>
      <c r="K44" s="214">
        <v>937780</v>
      </c>
      <c r="L44" s="214">
        <v>972405</v>
      </c>
      <c r="M44" s="214">
        <v>961221</v>
      </c>
      <c r="N44" s="215">
        <v>946529</v>
      </c>
      <c r="O44" s="215">
        <v>967310</v>
      </c>
      <c r="P44" s="215">
        <v>967375</v>
      </c>
      <c r="Q44" s="225">
        <v>905248</v>
      </c>
    </row>
    <row r="45" spans="1:17" ht="11.25">
      <c r="A45" s="87"/>
      <c r="B45" s="81" t="s">
        <v>117</v>
      </c>
      <c r="C45" s="81"/>
      <c r="D45" s="211"/>
      <c r="E45" s="215">
        <v>417512.95127098</v>
      </c>
      <c r="F45" s="214">
        <v>374283.23619896</v>
      </c>
      <c r="G45" s="214">
        <v>375508.512518405</v>
      </c>
      <c r="H45" s="214">
        <v>319061.009669787</v>
      </c>
      <c r="I45" s="214">
        <v>329651.522132485</v>
      </c>
      <c r="J45" s="214">
        <v>331909.99526781</v>
      </c>
      <c r="K45" s="214">
        <v>377240.627868839</v>
      </c>
      <c r="L45" s="214">
        <v>384519.060977967</v>
      </c>
      <c r="M45" s="214">
        <v>352516.640049172</v>
      </c>
      <c r="N45" s="215">
        <v>348985.683041966</v>
      </c>
      <c r="O45" s="215">
        <v>381442.433179649</v>
      </c>
      <c r="P45" s="215">
        <v>474467.790953983</v>
      </c>
      <c r="Q45" s="225">
        <v>4467099.463130003</v>
      </c>
    </row>
    <row r="46" spans="1:17" ht="11.25">
      <c r="A46" s="87"/>
      <c r="B46" s="81" t="s">
        <v>118</v>
      </c>
      <c r="C46" s="81"/>
      <c r="D46" s="211"/>
      <c r="E46" s="215">
        <v>275247</v>
      </c>
      <c r="F46" s="214">
        <v>284694</v>
      </c>
      <c r="G46" s="214">
        <v>299511</v>
      </c>
      <c r="H46" s="214">
        <v>309295</v>
      </c>
      <c r="I46" s="214">
        <v>288927</v>
      </c>
      <c r="J46" s="214">
        <v>300795</v>
      </c>
      <c r="K46" s="214">
        <v>250280</v>
      </c>
      <c r="L46" s="214">
        <v>213630</v>
      </c>
      <c r="M46" s="214">
        <v>223877</v>
      </c>
      <c r="N46" s="215">
        <v>247381</v>
      </c>
      <c r="O46" s="215">
        <v>226156</v>
      </c>
      <c r="P46" s="215">
        <v>228744</v>
      </c>
      <c r="Q46" s="225">
        <v>3148537</v>
      </c>
    </row>
    <row r="47" spans="1:17" ht="11.25">
      <c r="A47" s="87"/>
      <c r="B47" s="81" t="s">
        <v>119</v>
      </c>
      <c r="C47" s="81"/>
      <c r="D47" s="211"/>
      <c r="E47" s="215">
        <v>35604</v>
      </c>
      <c r="F47" s="214">
        <v>40179</v>
      </c>
      <c r="G47" s="214">
        <v>31821</v>
      </c>
      <c r="H47" s="214">
        <v>32013</v>
      </c>
      <c r="I47" s="214">
        <v>25653</v>
      </c>
      <c r="J47" s="214">
        <v>8369</v>
      </c>
      <c r="K47" s="214">
        <v>154</v>
      </c>
      <c r="L47" s="214">
        <v>82</v>
      </c>
      <c r="M47" s="214">
        <v>55</v>
      </c>
      <c r="N47" s="215">
        <v>73</v>
      </c>
      <c r="O47" s="215">
        <v>174</v>
      </c>
      <c r="P47" s="215">
        <v>71</v>
      </c>
      <c r="Q47" s="225">
        <v>174248</v>
      </c>
    </row>
    <row r="48" spans="1:17" ht="11.25">
      <c r="A48" s="87"/>
      <c r="B48" s="81" t="s">
        <v>120</v>
      </c>
      <c r="C48" s="81"/>
      <c r="D48" s="211"/>
      <c r="E48" s="215">
        <v>20890.429</v>
      </c>
      <c r="F48" s="214">
        <v>22809.60055</v>
      </c>
      <c r="G48" s="214">
        <v>25950.46</v>
      </c>
      <c r="H48" s="214">
        <v>28007.34639</v>
      </c>
      <c r="I48" s="214">
        <v>18841.189</v>
      </c>
      <c r="J48" s="214">
        <v>18348.613</v>
      </c>
      <c r="K48" s="214">
        <v>45.581</v>
      </c>
      <c r="L48" s="214">
        <v>6.112</v>
      </c>
      <c r="M48" s="214">
        <v>-1367.106</v>
      </c>
      <c r="N48" s="215">
        <v>786529</v>
      </c>
      <c r="O48" s="215">
        <v>54060</v>
      </c>
      <c r="P48" s="215">
        <v>451606</v>
      </c>
      <c r="Q48" s="225">
        <v>1425727.22494</v>
      </c>
    </row>
    <row r="49" spans="1:17" ht="11.25">
      <c r="A49" s="87"/>
      <c r="B49" s="81" t="s">
        <v>121</v>
      </c>
      <c r="C49" s="81"/>
      <c r="D49" s="211"/>
      <c r="E49" s="215">
        <v>2</v>
      </c>
      <c r="F49" s="214">
        <v>7</v>
      </c>
      <c r="G49" s="214">
        <v>0</v>
      </c>
      <c r="H49" s="214">
        <v>3</v>
      </c>
      <c r="I49" s="214">
        <v>1</v>
      </c>
      <c r="J49" s="214">
        <v>0</v>
      </c>
      <c r="K49" s="214">
        <v>0</v>
      </c>
      <c r="L49" s="214">
        <v>0</v>
      </c>
      <c r="M49" s="214">
        <v>0</v>
      </c>
      <c r="N49" s="215">
        <v>0</v>
      </c>
      <c r="O49" s="215">
        <v>0</v>
      </c>
      <c r="P49" s="215">
        <v>0</v>
      </c>
      <c r="Q49" s="225">
        <v>13</v>
      </c>
    </row>
    <row r="50" spans="1:17" ht="11.25">
      <c r="A50" s="87"/>
      <c r="B50" s="81" t="s">
        <v>122</v>
      </c>
      <c r="C50" s="81"/>
      <c r="D50" s="211"/>
      <c r="E50" s="215">
        <v>66.7614</v>
      </c>
      <c r="F50" s="214">
        <v>-1915.5346</v>
      </c>
      <c r="G50" s="214">
        <v>0</v>
      </c>
      <c r="H50" s="214">
        <v>-885.57524</v>
      </c>
      <c r="I50" s="214">
        <v>-465.37</v>
      </c>
      <c r="J50" s="214">
        <v>0</v>
      </c>
      <c r="K50" s="214">
        <v>0</v>
      </c>
      <c r="L50" s="214">
        <v>0</v>
      </c>
      <c r="M50" s="214">
        <v>0</v>
      </c>
      <c r="N50" s="215">
        <v>0</v>
      </c>
      <c r="O50" s="215">
        <v>0</v>
      </c>
      <c r="P50" s="215">
        <v>0</v>
      </c>
      <c r="Q50" s="225">
        <v>-3199.7184399999996</v>
      </c>
    </row>
    <row r="51" spans="1:17" ht="11.25">
      <c r="A51" s="87"/>
      <c r="B51" s="81" t="s">
        <v>123</v>
      </c>
      <c r="C51" s="81"/>
      <c r="D51" s="211"/>
      <c r="E51" s="215">
        <v>443414</v>
      </c>
      <c r="F51" s="214">
        <v>406238</v>
      </c>
      <c r="G51" s="214">
        <v>436952</v>
      </c>
      <c r="H51" s="214">
        <v>426054</v>
      </c>
      <c r="I51" s="214">
        <v>436898</v>
      </c>
      <c r="J51" s="214">
        <v>422906</v>
      </c>
      <c r="K51" s="214">
        <v>450611</v>
      </c>
      <c r="L51" s="214">
        <v>557803</v>
      </c>
      <c r="M51" s="214">
        <v>431677</v>
      </c>
      <c r="N51" s="215">
        <v>440151</v>
      </c>
      <c r="O51" s="215">
        <v>428648</v>
      </c>
      <c r="P51" s="215">
        <v>492006</v>
      </c>
      <c r="Q51" s="225">
        <v>5373358</v>
      </c>
    </row>
    <row r="52" spans="1:17" ht="12" thickBot="1">
      <c r="A52" s="227"/>
      <c r="B52" s="228" t="s">
        <v>124</v>
      </c>
      <c r="C52" s="228"/>
      <c r="D52" s="193"/>
      <c r="E52" s="229">
        <v>203289.99878999998</v>
      </c>
      <c r="F52" s="230">
        <v>160044.70971000002</v>
      </c>
      <c r="G52" s="230">
        <v>155006.68848999988</v>
      </c>
      <c r="H52" s="230">
        <v>144427.62892</v>
      </c>
      <c r="I52" s="230">
        <v>140442.10268999997</v>
      </c>
      <c r="J52" s="230">
        <v>128453.22164</v>
      </c>
      <c r="K52" s="230">
        <v>129198.64592000002</v>
      </c>
      <c r="L52" s="230">
        <v>139257</v>
      </c>
      <c r="M52" s="230">
        <v>116406</v>
      </c>
      <c r="N52" s="229">
        <v>130214.32851</v>
      </c>
      <c r="O52" s="229">
        <v>114100.59269</v>
      </c>
      <c r="P52" s="229">
        <v>115263.734</v>
      </c>
      <c r="Q52" s="231">
        <v>1676104.6513599998</v>
      </c>
    </row>
  </sheetData>
  <sheetProtection/>
  <mergeCells count="1">
    <mergeCell ref="A2:D2"/>
  </mergeCells>
  <printOptions/>
  <pageMargins left="0.25" right="0.25" top="0.75" bottom="0.75" header="0.3" footer="0.3"/>
  <pageSetup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PageLayoutView="0" workbookViewId="0" topLeftCell="A112">
      <selection activeCell="U148" sqref="U148"/>
    </sheetView>
  </sheetViews>
  <sheetFormatPr defaultColWidth="9.140625" defaultRowHeight="15"/>
  <cols>
    <col min="1" max="1" width="34.00390625" style="189" bestFit="1" customWidth="1"/>
    <col min="2" max="2" width="7.57421875" style="189" bestFit="1" customWidth="1"/>
    <col min="3" max="3" width="25.140625" style="189" bestFit="1" customWidth="1"/>
    <col min="4" max="4" width="7.00390625" style="190" bestFit="1" customWidth="1"/>
    <col min="5" max="5" width="6.00390625" style="189" bestFit="1" customWidth="1"/>
    <col min="6" max="6" width="7.8515625" style="189" bestFit="1" customWidth="1"/>
    <col min="7" max="7" width="5.7109375" style="189" bestFit="1" customWidth="1"/>
    <col min="8" max="8" width="5.8515625" style="189" bestFit="1" customWidth="1"/>
    <col min="9" max="9" width="6.140625" style="189" bestFit="1" customWidth="1"/>
    <col min="10" max="10" width="9.28125" style="189" bestFit="1" customWidth="1"/>
    <col min="11" max="11" width="7.28125" style="189" bestFit="1" customWidth="1"/>
    <col min="12" max="12" width="6.8515625" style="189" bestFit="1" customWidth="1"/>
    <col min="13" max="13" width="9.00390625" style="189" bestFit="1" customWidth="1"/>
    <col min="14" max="14" width="6.8515625" style="189" bestFit="1" customWidth="1"/>
    <col min="15" max="15" width="8.28125" style="189" bestFit="1" customWidth="1"/>
    <col min="16" max="17" width="9.00390625" style="189" bestFit="1" customWidth="1"/>
    <col min="18" max="16384" width="9.140625" style="189" customWidth="1"/>
  </cols>
  <sheetData>
    <row r="1" spans="1:17" ht="12.75">
      <c r="A1" s="760" t="s">
        <v>544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2"/>
    </row>
    <row r="2" spans="1:17" ht="11.25">
      <c r="A2" s="392" t="s">
        <v>545</v>
      </c>
      <c r="B2" s="392" t="s">
        <v>546</v>
      </c>
      <c r="C2" s="392" t="s">
        <v>547</v>
      </c>
      <c r="D2" s="393" t="s">
        <v>219</v>
      </c>
      <c r="E2" s="394" t="s">
        <v>213</v>
      </c>
      <c r="F2" s="394" t="s">
        <v>214</v>
      </c>
      <c r="G2" s="394" t="s">
        <v>215</v>
      </c>
      <c r="H2" s="394" t="s">
        <v>216</v>
      </c>
      <c r="I2" s="394" t="s">
        <v>415</v>
      </c>
      <c r="J2" s="394" t="s">
        <v>416</v>
      </c>
      <c r="K2" s="394" t="s">
        <v>417</v>
      </c>
      <c r="L2" s="394" t="s">
        <v>418</v>
      </c>
      <c r="M2" s="394" t="s">
        <v>529</v>
      </c>
      <c r="N2" s="394" t="s">
        <v>530</v>
      </c>
      <c r="O2" s="394" t="s">
        <v>531</v>
      </c>
      <c r="P2" s="394" t="s">
        <v>532</v>
      </c>
      <c r="Q2" s="394">
        <v>2016</v>
      </c>
    </row>
    <row r="3" spans="1:17" ht="11.25">
      <c r="A3" s="395"/>
      <c r="B3" s="396"/>
      <c r="C3" s="395"/>
      <c r="D3" s="397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12" customHeight="1">
      <c r="A4" s="398" t="s">
        <v>159</v>
      </c>
      <c r="B4" s="399">
        <v>500</v>
      </c>
      <c r="C4" s="740" t="s">
        <v>158</v>
      </c>
      <c r="D4" s="400" t="s">
        <v>548</v>
      </c>
      <c r="E4" s="401">
        <v>63374.984000000004</v>
      </c>
      <c r="F4" s="401">
        <v>195918.191</v>
      </c>
      <c r="G4" s="401">
        <v>269433.471</v>
      </c>
      <c r="H4" s="401">
        <v>70648.79680999999</v>
      </c>
      <c r="I4" s="401">
        <v>236345.0369906</v>
      </c>
      <c r="J4" s="401">
        <v>137769.68303</v>
      </c>
      <c r="K4" s="401">
        <v>126410</v>
      </c>
      <c r="L4" s="401">
        <v>135946</v>
      </c>
      <c r="M4" s="401">
        <v>96641</v>
      </c>
      <c r="N4" s="401">
        <v>63473</v>
      </c>
      <c r="O4" s="401">
        <v>245596</v>
      </c>
      <c r="P4" s="401">
        <v>209582</v>
      </c>
      <c r="Q4" s="446">
        <f>SUM(E4:P4)</f>
        <v>1851138.1628305998</v>
      </c>
    </row>
    <row r="5" spans="1:17" ht="12" customHeight="1">
      <c r="A5" s="398" t="s">
        <v>160</v>
      </c>
      <c r="B5" s="399">
        <v>600</v>
      </c>
      <c r="C5" s="740"/>
      <c r="D5" s="400" t="s">
        <v>549</v>
      </c>
      <c r="E5" s="401">
        <v>159655.608</v>
      </c>
      <c r="F5" s="401">
        <v>234424.93399999998</v>
      </c>
      <c r="G5" s="401">
        <v>267744.32678000006</v>
      </c>
      <c r="H5" s="401">
        <v>113266.45804999999</v>
      </c>
      <c r="I5" s="401">
        <v>235022.8934662</v>
      </c>
      <c r="J5" s="401">
        <v>168341.54069</v>
      </c>
      <c r="K5" s="401">
        <v>125291</v>
      </c>
      <c r="L5" s="401">
        <v>131656</v>
      </c>
      <c r="M5" s="401">
        <v>108161</v>
      </c>
      <c r="N5" s="401">
        <v>119555</v>
      </c>
      <c r="O5" s="401">
        <v>257708</v>
      </c>
      <c r="P5" s="401">
        <v>213530</v>
      </c>
      <c r="Q5" s="446">
        <f>SUM(E5:P5)</f>
        <v>2134356.7609862</v>
      </c>
    </row>
    <row r="6" spans="1:17" ht="12" customHeight="1">
      <c r="A6" s="398" t="s">
        <v>161</v>
      </c>
      <c r="B6" s="402">
        <v>250</v>
      </c>
      <c r="C6" s="740"/>
      <c r="D6" s="400" t="s">
        <v>550</v>
      </c>
      <c r="E6" s="401">
        <v>86025.68</v>
      </c>
      <c r="F6" s="401">
        <v>114378.858</v>
      </c>
      <c r="G6" s="401">
        <v>145506.44433</v>
      </c>
      <c r="H6" s="401">
        <v>54778.70742</v>
      </c>
      <c r="I6" s="401">
        <v>142520.5846489</v>
      </c>
      <c r="J6" s="401">
        <v>83285.69745</v>
      </c>
      <c r="K6" s="401">
        <v>57299</v>
      </c>
      <c r="L6" s="401">
        <v>61460</v>
      </c>
      <c r="M6" s="401">
        <v>49963</v>
      </c>
      <c r="N6" s="401">
        <v>66360</v>
      </c>
      <c r="O6" s="401">
        <v>138947</v>
      </c>
      <c r="P6" s="401">
        <v>105597</v>
      </c>
      <c r="Q6" s="446">
        <f>SUM(E6:P6)</f>
        <v>1106121.9718489</v>
      </c>
    </row>
    <row r="7" spans="1:17" ht="12" customHeight="1">
      <c r="A7" s="403" t="s">
        <v>551</v>
      </c>
      <c r="B7" s="404">
        <v>97</v>
      </c>
      <c r="C7" s="398" t="s">
        <v>158</v>
      </c>
      <c r="D7" s="400" t="s">
        <v>550</v>
      </c>
      <c r="E7" s="405">
        <v>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5">
        <v>0</v>
      </c>
      <c r="M7" s="405">
        <v>0</v>
      </c>
      <c r="N7" s="405">
        <v>0</v>
      </c>
      <c r="O7" s="405">
        <v>0</v>
      </c>
      <c r="P7" s="405">
        <v>0</v>
      </c>
      <c r="Q7" s="447">
        <v>0</v>
      </c>
    </row>
    <row r="8" spans="1:17" ht="12" customHeight="1">
      <c r="A8" s="403" t="s">
        <v>552</v>
      </c>
      <c r="B8" s="406">
        <v>25.2</v>
      </c>
      <c r="C8" s="740" t="s">
        <v>162</v>
      </c>
      <c r="D8" s="400" t="s">
        <v>220</v>
      </c>
      <c r="E8" s="758">
        <v>45213</v>
      </c>
      <c r="F8" s="758">
        <v>46773</v>
      </c>
      <c r="G8" s="758">
        <v>51037</v>
      </c>
      <c r="H8" s="758">
        <v>44322</v>
      </c>
      <c r="I8" s="763">
        <v>43978.132549199996</v>
      </c>
      <c r="J8" s="763">
        <v>25487.516748179998</v>
      </c>
      <c r="K8" s="763">
        <v>14534</v>
      </c>
      <c r="L8" s="763">
        <v>14739</v>
      </c>
      <c r="M8" s="758">
        <v>19762</v>
      </c>
      <c r="N8" s="758">
        <v>38658</v>
      </c>
      <c r="O8" s="758">
        <v>45692</v>
      </c>
      <c r="P8" s="758">
        <v>37375</v>
      </c>
      <c r="Q8" s="759">
        <f>SUM(E8:P8)</f>
        <v>427570.64929738</v>
      </c>
    </row>
    <row r="9" spans="1:17" ht="12" customHeight="1">
      <c r="A9" s="403" t="s">
        <v>553</v>
      </c>
      <c r="B9" s="407">
        <v>24</v>
      </c>
      <c r="C9" s="740"/>
      <c r="D9" s="400" t="s">
        <v>220</v>
      </c>
      <c r="E9" s="758"/>
      <c r="F9" s="758"/>
      <c r="G9" s="758"/>
      <c r="H9" s="758"/>
      <c r="I9" s="763"/>
      <c r="J9" s="763"/>
      <c r="K9" s="763"/>
      <c r="L9" s="763"/>
      <c r="M9" s="758"/>
      <c r="N9" s="758"/>
      <c r="O9" s="758"/>
      <c r="P9" s="758"/>
      <c r="Q9" s="759"/>
    </row>
    <row r="10" spans="1:17" ht="12" customHeight="1">
      <c r="A10" s="403" t="s">
        <v>554</v>
      </c>
      <c r="B10" s="407">
        <v>22.5</v>
      </c>
      <c r="C10" s="740"/>
      <c r="D10" s="400" t="s">
        <v>220</v>
      </c>
      <c r="E10" s="758"/>
      <c r="F10" s="758"/>
      <c r="G10" s="758"/>
      <c r="H10" s="758"/>
      <c r="I10" s="763"/>
      <c r="J10" s="763"/>
      <c r="K10" s="763"/>
      <c r="L10" s="763"/>
      <c r="M10" s="758"/>
      <c r="N10" s="758"/>
      <c r="O10" s="758"/>
      <c r="P10" s="758"/>
      <c r="Q10" s="759"/>
    </row>
    <row r="11" spans="1:17" ht="12" customHeight="1" thickBot="1">
      <c r="A11" s="403" t="s">
        <v>555</v>
      </c>
      <c r="B11" s="408">
        <v>5</v>
      </c>
      <c r="C11" s="740"/>
      <c r="D11" s="400" t="s">
        <v>220</v>
      </c>
      <c r="E11" s="758"/>
      <c r="F11" s="758"/>
      <c r="G11" s="758"/>
      <c r="H11" s="758"/>
      <c r="I11" s="763"/>
      <c r="J11" s="763"/>
      <c r="K11" s="763"/>
      <c r="L11" s="763"/>
      <c r="M11" s="758"/>
      <c r="N11" s="758"/>
      <c r="O11" s="758"/>
      <c r="P11" s="758"/>
      <c r="Q11" s="759"/>
    </row>
    <row r="12" spans="1:17" ht="12.75" customHeight="1" thickBot="1">
      <c r="A12" s="403" t="s">
        <v>556</v>
      </c>
      <c r="B12" s="404">
        <v>48.2</v>
      </c>
      <c r="C12" s="398" t="s">
        <v>557</v>
      </c>
      <c r="D12" s="400" t="s">
        <v>220</v>
      </c>
      <c r="E12" s="409">
        <v>24057</v>
      </c>
      <c r="F12" s="409">
        <v>30308</v>
      </c>
      <c r="G12" s="409">
        <v>36948</v>
      </c>
      <c r="H12" s="409">
        <v>14801</v>
      </c>
      <c r="I12" s="410">
        <v>34683.53694330001</v>
      </c>
      <c r="J12" s="410">
        <v>21379.4222438</v>
      </c>
      <c r="K12" s="410">
        <v>14373</v>
      </c>
      <c r="L12" s="410">
        <v>15156</v>
      </c>
      <c r="M12" s="409">
        <v>12845</v>
      </c>
      <c r="N12" s="409">
        <v>18388</v>
      </c>
      <c r="O12" s="409">
        <v>27537</v>
      </c>
      <c r="P12" s="411">
        <v>26128</v>
      </c>
      <c r="Q12" s="448">
        <f>SUM(E12:P12)</f>
        <v>276603.9591871</v>
      </c>
    </row>
    <row r="13" spans="1:17" ht="12.75" customHeight="1" thickBot="1">
      <c r="A13" s="403" t="s">
        <v>558</v>
      </c>
      <c r="B13" s="404">
        <v>27.94</v>
      </c>
      <c r="C13" s="412" t="s">
        <v>164</v>
      </c>
      <c r="D13" s="400" t="s">
        <v>548</v>
      </c>
      <c r="E13" s="413">
        <v>15414</v>
      </c>
      <c r="F13" s="413">
        <v>17345</v>
      </c>
      <c r="G13" s="413">
        <v>12600</v>
      </c>
      <c r="H13" s="413">
        <v>8289</v>
      </c>
      <c r="I13" s="414">
        <v>11414.2222179</v>
      </c>
      <c r="J13" s="414">
        <v>6052.4805857</v>
      </c>
      <c r="K13" s="414">
        <v>2492</v>
      </c>
      <c r="L13" s="414">
        <v>1057</v>
      </c>
      <c r="M13" s="413">
        <v>2109</v>
      </c>
      <c r="N13" s="413">
        <v>12530</v>
      </c>
      <c r="O13" s="413">
        <v>13762</v>
      </c>
      <c r="P13" s="415">
        <v>4930</v>
      </c>
      <c r="Q13" s="449">
        <f>SUM(E13:P13)</f>
        <v>107994.7028036</v>
      </c>
    </row>
    <row r="14" spans="1:17" ht="12" customHeight="1" thickBot="1">
      <c r="A14" s="403" t="s">
        <v>559</v>
      </c>
      <c r="B14" s="404">
        <v>73</v>
      </c>
      <c r="C14" s="398" t="s">
        <v>560</v>
      </c>
      <c r="D14" s="400" t="s">
        <v>220</v>
      </c>
      <c r="E14" s="416"/>
      <c r="F14" s="416"/>
      <c r="G14" s="416"/>
      <c r="H14" s="416"/>
      <c r="I14" s="416"/>
      <c r="J14" s="416"/>
      <c r="K14" s="417"/>
      <c r="L14" s="417"/>
      <c r="M14" s="418">
        <v>2066</v>
      </c>
      <c r="N14" s="418">
        <v>19991</v>
      </c>
      <c r="O14" s="418">
        <v>27453</v>
      </c>
      <c r="P14" s="419">
        <v>20338</v>
      </c>
      <c r="Q14" s="448">
        <f>SUM(M14:P14)</f>
        <v>69848</v>
      </c>
    </row>
    <row r="15" spans="1:17" ht="12" customHeight="1">
      <c r="A15" s="403" t="s">
        <v>561</v>
      </c>
      <c r="B15" s="406">
        <v>2.5</v>
      </c>
      <c r="C15" s="398" t="s">
        <v>562</v>
      </c>
      <c r="D15" s="400" t="s">
        <v>220</v>
      </c>
      <c r="E15" s="420">
        <v>1554.30286</v>
      </c>
      <c r="F15" s="420">
        <v>1569.55618473</v>
      </c>
      <c r="G15" s="420">
        <v>1521.24736</v>
      </c>
      <c r="H15" s="420">
        <v>1486.8138901000002</v>
      </c>
      <c r="I15" s="420">
        <v>1519.1916655999994</v>
      </c>
      <c r="J15" s="420">
        <v>913.0609599999999</v>
      </c>
      <c r="K15" s="420">
        <v>413.3182108</v>
      </c>
      <c r="L15" s="420">
        <v>315.97186</v>
      </c>
      <c r="M15" s="420">
        <v>588.8435400000001</v>
      </c>
      <c r="N15" s="420">
        <v>978.6381700000001</v>
      </c>
      <c r="O15" s="420">
        <v>1228.1303899999998</v>
      </c>
      <c r="P15" s="420">
        <v>588.5942993999998</v>
      </c>
      <c r="Q15" s="450">
        <f>SUM(E15:P15)</f>
        <v>12677.66939063</v>
      </c>
    </row>
    <row r="16" spans="1:17" ht="12" customHeight="1">
      <c r="A16" s="403" t="s">
        <v>563</v>
      </c>
      <c r="B16" s="407">
        <v>5.8</v>
      </c>
      <c r="C16" s="398" t="s">
        <v>564</v>
      </c>
      <c r="D16" s="400" t="s">
        <v>220</v>
      </c>
      <c r="E16" s="746">
        <v>2588.2967690000014</v>
      </c>
      <c r="F16" s="746">
        <v>3523.3303300000002</v>
      </c>
      <c r="G16" s="746">
        <v>2477.75701</v>
      </c>
      <c r="H16" s="746">
        <v>1644.9059373999999</v>
      </c>
      <c r="I16" s="746">
        <v>2772.1139996</v>
      </c>
      <c r="J16" s="746">
        <v>669.88686</v>
      </c>
      <c r="K16" s="746">
        <v>77.72104759999999</v>
      </c>
      <c r="L16" s="746">
        <v>18.63212</v>
      </c>
      <c r="M16" s="746">
        <v>233.98801999999998</v>
      </c>
      <c r="N16" s="746">
        <v>1862.73955</v>
      </c>
      <c r="O16" s="746">
        <v>2329.11371</v>
      </c>
      <c r="P16" s="746">
        <v>669.7981764</v>
      </c>
      <c r="Q16" s="747">
        <f>SUM(E16:P16)</f>
        <v>18868.283530000004</v>
      </c>
    </row>
    <row r="17" spans="1:17" ht="12" customHeight="1">
      <c r="A17" s="403" t="s">
        <v>565</v>
      </c>
      <c r="B17" s="407">
        <v>2.5</v>
      </c>
      <c r="C17" s="403" t="s">
        <v>566</v>
      </c>
      <c r="D17" s="400" t="s">
        <v>220</v>
      </c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7"/>
    </row>
    <row r="18" spans="1:17" ht="12" customHeight="1">
      <c r="A18" s="403" t="s">
        <v>567</v>
      </c>
      <c r="B18" s="407">
        <v>0.921</v>
      </c>
      <c r="C18" s="740" t="s">
        <v>568</v>
      </c>
      <c r="D18" s="400" t="s">
        <v>220</v>
      </c>
      <c r="E18" s="421"/>
      <c r="F18" s="421"/>
      <c r="G18" s="420">
        <v>5.563041999999999</v>
      </c>
      <c r="H18" s="420">
        <v>3022.0599981</v>
      </c>
      <c r="I18" s="420">
        <v>1921.1121954</v>
      </c>
      <c r="J18" s="420">
        <v>-8.84414</v>
      </c>
      <c r="K18" s="420">
        <v>4.29957</v>
      </c>
      <c r="L18" s="420">
        <v>1167.1373700000001</v>
      </c>
      <c r="M18" s="420">
        <v>560.8602999999999</v>
      </c>
      <c r="N18" s="420">
        <v>-16.026510000000002</v>
      </c>
      <c r="O18" s="420">
        <v>637.89929</v>
      </c>
      <c r="P18" s="420">
        <v>311.9641408000001</v>
      </c>
      <c r="Q18" s="450">
        <f>SUM(E18:P18)</f>
        <v>7606.025256300001</v>
      </c>
    </row>
    <row r="19" spans="1:17" ht="12" customHeight="1">
      <c r="A19" s="403" t="s">
        <v>569</v>
      </c>
      <c r="B19" s="407">
        <v>4.18</v>
      </c>
      <c r="C19" s="740"/>
      <c r="D19" s="400" t="s">
        <v>220</v>
      </c>
      <c r="E19" s="420">
        <v>5737.621695100006</v>
      </c>
      <c r="F19" s="420">
        <v>6620.4303</v>
      </c>
      <c r="G19" s="420">
        <v>6858.97521</v>
      </c>
      <c r="H19" s="420">
        <v>5116.9139881</v>
      </c>
      <c r="I19" s="420">
        <v>6117.1267411</v>
      </c>
      <c r="J19" s="420">
        <v>2545.1203100000002</v>
      </c>
      <c r="K19" s="420">
        <v>1208.0377922000002</v>
      </c>
      <c r="L19" s="420">
        <v>795.71766</v>
      </c>
      <c r="M19" s="420">
        <v>1444.69585</v>
      </c>
      <c r="N19" s="420">
        <v>3551.08721</v>
      </c>
      <c r="O19" s="420">
        <v>4936.42346</v>
      </c>
      <c r="P19" s="420">
        <v>4479.703942100001</v>
      </c>
      <c r="Q19" s="450">
        <f>SUM(E19:P19)</f>
        <v>49411.85415860001</v>
      </c>
    </row>
    <row r="20" spans="1:17" ht="12" customHeight="1">
      <c r="A20" s="403" t="s">
        <v>570</v>
      </c>
      <c r="B20" s="407">
        <v>13.8</v>
      </c>
      <c r="C20" s="398" t="s">
        <v>571</v>
      </c>
      <c r="D20" s="400" t="s">
        <v>220</v>
      </c>
      <c r="E20" s="420">
        <v>4580.921520000001</v>
      </c>
      <c r="F20" s="420">
        <v>5827.66312</v>
      </c>
      <c r="G20" s="420">
        <v>5706.8299</v>
      </c>
      <c r="H20" s="420">
        <v>4971.5973264</v>
      </c>
      <c r="I20" s="420">
        <v>6058.879549100001</v>
      </c>
      <c r="J20" s="420">
        <v>3132.857</v>
      </c>
      <c r="K20" s="420">
        <v>1359.6532639</v>
      </c>
      <c r="L20" s="420">
        <v>739.9585699999999</v>
      </c>
      <c r="M20" s="420">
        <v>2382.3900099999996</v>
      </c>
      <c r="N20" s="420">
        <v>3150.67335</v>
      </c>
      <c r="O20" s="420">
        <v>4253.81987</v>
      </c>
      <c r="P20" s="420">
        <v>1890.9205195</v>
      </c>
      <c r="Q20" s="450">
        <f>SUM(E20:P20)</f>
        <v>44056.1639989</v>
      </c>
    </row>
    <row r="21" spans="1:17" ht="12" customHeight="1">
      <c r="A21" s="403" t="s">
        <v>572</v>
      </c>
      <c r="B21" s="755">
        <v>19.3</v>
      </c>
      <c r="C21" s="740" t="s">
        <v>573</v>
      </c>
      <c r="D21" s="752" t="s">
        <v>220</v>
      </c>
      <c r="E21" s="746">
        <v>14528.635115899979</v>
      </c>
      <c r="F21" s="746">
        <v>17366.769120000004</v>
      </c>
      <c r="G21" s="746">
        <v>20178.34719</v>
      </c>
      <c r="H21" s="746">
        <v>18862.53183375</v>
      </c>
      <c r="I21" s="746">
        <v>20209.5173076</v>
      </c>
      <c r="J21" s="746">
        <v>10812.702099999999</v>
      </c>
      <c r="K21" s="746">
        <v>4767.407253900002</v>
      </c>
      <c r="L21" s="746">
        <v>2812.99604</v>
      </c>
      <c r="M21" s="746">
        <v>6490.215619999999</v>
      </c>
      <c r="N21" s="746">
        <v>14308.77923</v>
      </c>
      <c r="O21" s="746">
        <v>16046.13209</v>
      </c>
      <c r="P21" s="746">
        <v>10099.153321900001</v>
      </c>
      <c r="Q21" s="747">
        <f>SUM(E21:P21)</f>
        <v>156483.18622305</v>
      </c>
    </row>
    <row r="22" spans="1:17" ht="12" customHeight="1">
      <c r="A22" s="403" t="s">
        <v>574</v>
      </c>
      <c r="B22" s="756"/>
      <c r="C22" s="740"/>
      <c r="D22" s="753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7"/>
    </row>
    <row r="23" spans="1:17" ht="12" customHeight="1">
      <c r="A23" s="403" t="s">
        <v>575</v>
      </c>
      <c r="B23" s="756"/>
      <c r="C23" s="740" t="s">
        <v>576</v>
      </c>
      <c r="D23" s="753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7"/>
    </row>
    <row r="24" spans="1:17" ht="12" customHeight="1">
      <c r="A24" s="403" t="s">
        <v>577</v>
      </c>
      <c r="B24" s="756"/>
      <c r="C24" s="740"/>
      <c r="D24" s="753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7"/>
    </row>
    <row r="25" spans="1:17" ht="12" customHeight="1">
      <c r="A25" s="403" t="s">
        <v>578</v>
      </c>
      <c r="B25" s="757"/>
      <c r="C25" s="398" t="s">
        <v>579</v>
      </c>
      <c r="D25" s="754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7"/>
    </row>
    <row r="26" spans="1:17" ht="12" customHeight="1">
      <c r="A26" s="403" t="s">
        <v>580</v>
      </c>
      <c r="B26" s="408">
        <v>2.6</v>
      </c>
      <c r="C26" s="738" t="s">
        <v>581</v>
      </c>
      <c r="D26" s="752" t="s">
        <v>220</v>
      </c>
      <c r="E26" s="746">
        <v>2430.9428526</v>
      </c>
      <c r="F26" s="746">
        <v>3771.31415</v>
      </c>
      <c r="G26" s="747">
        <v>2698.2968100000003</v>
      </c>
      <c r="H26" s="747">
        <v>4188.0343988</v>
      </c>
      <c r="I26" s="746">
        <v>3827.292074999999</v>
      </c>
      <c r="J26" s="746">
        <v>906.33314</v>
      </c>
      <c r="K26" s="746">
        <v>199.74411570000004</v>
      </c>
      <c r="L26" s="746">
        <v>55.82879</v>
      </c>
      <c r="M26" s="746">
        <v>689.9692699999999</v>
      </c>
      <c r="N26" s="746">
        <v>2835.12619</v>
      </c>
      <c r="O26" s="746">
        <v>1130.00348</v>
      </c>
      <c r="P26" s="746">
        <v>634.406413</v>
      </c>
      <c r="Q26" s="747">
        <f>SUM(E26:P26)</f>
        <v>23367.291685099997</v>
      </c>
    </row>
    <row r="27" spans="1:17" ht="12" customHeight="1">
      <c r="A27" s="403" t="s">
        <v>582</v>
      </c>
      <c r="B27" s="404">
        <v>1.3</v>
      </c>
      <c r="C27" s="751"/>
      <c r="D27" s="753"/>
      <c r="E27" s="746"/>
      <c r="F27" s="746"/>
      <c r="G27" s="747"/>
      <c r="H27" s="747"/>
      <c r="I27" s="746"/>
      <c r="J27" s="746"/>
      <c r="K27" s="746"/>
      <c r="L27" s="746"/>
      <c r="M27" s="746"/>
      <c r="N27" s="746"/>
      <c r="O27" s="746"/>
      <c r="P27" s="746"/>
      <c r="Q27" s="747"/>
    </row>
    <row r="28" spans="1:17" ht="12" customHeight="1">
      <c r="A28" s="403" t="s">
        <v>583</v>
      </c>
      <c r="B28" s="404">
        <v>2.3</v>
      </c>
      <c r="C28" s="751"/>
      <c r="D28" s="753"/>
      <c r="E28" s="746"/>
      <c r="F28" s="746"/>
      <c r="G28" s="747"/>
      <c r="H28" s="747"/>
      <c r="I28" s="746"/>
      <c r="J28" s="746"/>
      <c r="K28" s="746"/>
      <c r="L28" s="746"/>
      <c r="M28" s="746"/>
      <c r="N28" s="746"/>
      <c r="O28" s="746"/>
      <c r="P28" s="746"/>
      <c r="Q28" s="747"/>
    </row>
    <row r="29" spans="1:17" ht="12" customHeight="1">
      <c r="A29" s="403" t="s">
        <v>584</v>
      </c>
      <c r="B29" s="404">
        <v>2.8</v>
      </c>
      <c r="C29" s="751"/>
      <c r="D29" s="753"/>
      <c r="E29" s="746"/>
      <c r="F29" s="746"/>
      <c r="G29" s="747"/>
      <c r="H29" s="747"/>
      <c r="I29" s="746"/>
      <c r="J29" s="746"/>
      <c r="K29" s="746"/>
      <c r="L29" s="746"/>
      <c r="M29" s="746"/>
      <c r="N29" s="746"/>
      <c r="O29" s="746"/>
      <c r="P29" s="746"/>
      <c r="Q29" s="747"/>
    </row>
    <row r="30" spans="1:17" ht="12" customHeight="1">
      <c r="A30" s="403" t="s">
        <v>585</v>
      </c>
      <c r="B30" s="422">
        <v>3.6</v>
      </c>
      <c r="C30" s="739"/>
      <c r="D30" s="754"/>
      <c r="E30" s="746"/>
      <c r="F30" s="746"/>
      <c r="G30" s="747"/>
      <c r="H30" s="747"/>
      <c r="I30" s="746"/>
      <c r="J30" s="746"/>
      <c r="K30" s="746"/>
      <c r="L30" s="746"/>
      <c r="M30" s="746"/>
      <c r="N30" s="746"/>
      <c r="O30" s="746"/>
      <c r="P30" s="746"/>
      <c r="Q30" s="747"/>
    </row>
    <row r="31" spans="1:17" ht="12" customHeight="1">
      <c r="A31" s="403" t="s">
        <v>586</v>
      </c>
      <c r="B31" s="407">
        <v>4</v>
      </c>
      <c r="C31" s="398" t="s">
        <v>587</v>
      </c>
      <c r="D31" s="400" t="s">
        <v>220</v>
      </c>
      <c r="E31" s="420">
        <v>4372.7988265</v>
      </c>
      <c r="F31" s="420">
        <v>5198.672630000001</v>
      </c>
      <c r="G31" s="420">
        <v>5419.240279999999</v>
      </c>
      <c r="H31" s="420">
        <v>5155.586789800002</v>
      </c>
      <c r="I31" s="420">
        <v>5708.9376787</v>
      </c>
      <c r="J31" s="420">
        <v>3245.5176699999997</v>
      </c>
      <c r="K31" s="420">
        <v>750.2376067999999</v>
      </c>
      <c r="L31" s="420">
        <v>72.29057</v>
      </c>
      <c r="M31" s="420">
        <v>331.66049</v>
      </c>
      <c r="N31" s="420">
        <v>2653.5862599999996</v>
      </c>
      <c r="O31" s="420">
        <v>2397.19804</v>
      </c>
      <c r="P31" s="420">
        <v>2189.0798166</v>
      </c>
      <c r="Q31" s="450">
        <f>SUM(E31:P31)</f>
        <v>37494.80665840001</v>
      </c>
    </row>
    <row r="32" spans="1:17" ht="12" customHeight="1">
      <c r="A32" s="403" t="s">
        <v>588</v>
      </c>
      <c r="B32" s="407">
        <v>4.1</v>
      </c>
      <c r="C32" s="398" t="s">
        <v>589</v>
      </c>
      <c r="D32" s="400" t="s">
        <v>220</v>
      </c>
      <c r="E32" s="421"/>
      <c r="F32" s="421"/>
      <c r="G32" s="421"/>
      <c r="H32" s="421"/>
      <c r="I32" s="421"/>
      <c r="J32" s="421"/>
      <c r="K32" s="421"/>
      <c r="L32" s="420">
        <v>1.836260000000002</v>
      </c>
      <c r="M32" s="420">
        <v>757.5902600000001</v>
      </c>
      <c r="N32" s="420">
        <v>2425.75538</v>
      </c>
      <c r="O32" s="420">
        <v>3459.78578</v>
      </c>
      <c r="P32" s="420">
        <v>1808.389753</v>
      </c>
      <c r="Q32" s="450">
        <f>SUM(E32:P32)</f>
        <v>8453.357433</v>
      </c>
    </row>
    <row r="33" spans="1:17" ht="12" customHeight="1">
      <c r="A33" s="403" t="s">
        <v>590</v>
      </c>
      <c r="B33" s="407">
        <v>13.62</v>
      </c>
      <c r="C33" s="398" t="s">
        <v>591</v>
      </c>
      <c r="D33" s="400" t="s">
        <v>220</v>
      </c>
      <c r="E33" s="420">
        <v>6009.910383299996</v>
      </c>
      <c r="F33" s="420">
        <v>5905.9695600000005</v>
      </c>
      <c r="G33" s="420">
        <v>8125.53806</v>
      </c>
      <c r="H33" s="420">
        <v>8949.219880100003</v>
      </c>
      <c r="I33" s="420">
        <v>8990.987759599999</v>
      </c>
      <c r="J33" s="420">
        <v>3242.56112</v>
      </c>
      <c r="K33" s="420">
        <v>1196.4189</v>
      </c>
      <c r="L33" s="420">
        <v>570.5064</v>
      </c>
      <c r="M33" s="420">
        <v>1255.7088999999999</v>
      </c>
      <c r="N33" s="420">
        <v>4789.0145600000005</v>
      </c>
      <c r="O33" s="420">
        <v>5779.9239</v>
      </c>
      <c r="P33" s="420">
        <v>3389.8107191</v>
      </c>
      <c r="Q33" s="450">
        <f>SUM(E33:P33)</f>
        <v>58205.5701421</v>
      </c>
    </row>
    <row r="34" spans="1:17" ht="12" customHeight="1">
      <c r="A34" s="403" t="s">
        <v>592</v>
      </c>
      <c r="B34" s="407">
        <v>8.94</v>
      </c>
      <c r="C34" s="398" t="s">
        <v>593</v>
      </c>
      <c r="D34" s="400" t="s">
        <v>220</v>
      </c>
      <c r="E34" s="420">
        <v>4675.380308600005</v>
      </c>
      <c r="F34" s="420">
        <v>4576.4174</v>
      </c>
      <c r="G34" s="420">
        <v>6011.07927</v>
      </c>
      <c r="H34" s="420">
        <v>3446.4756512999998</v>
      </c>
      <c r="I34" s="420">
        <v>4225.8192897</v>
      </c>
      <c r="J34" s="420">
        <v>1597.9073399999997</v>
      </c>
      <c r="K34" s="420">
        <v>318.90302</v>
      </c>
      <c r="L34" s="420">
        <v>128.75203000000002</v>
      </c>
      <c r="M34" s="420">
        <v>539.2564699999999</v>
      </c>
      <c r="N34" s="420">
        <v>873.4689000000001</v>
      </c>
      <c r="O34" s="420">
        <v>2958.40962</v>
      </c>
      <c r="P34" s="420">
        <v>534.9641689999999</v>
      </c>
      <c r="Q34" s="450">
        <f>SUM(E34:P34)</f>
        <v>29886.83346860001</v>
      </c>
    </row>
    <row r="35" spans="1:17" ht="12" customHeight="1">
      <c r="A35" s="403" t="s">
        <v>594</v>
      </c>
      <c r="B35" s="748">
        <v>6.54</v>
      </c>
      <c r="C35" s="740" t="s">
        <v>595</v>
      </c>
      <c r="D35" s="400" t="s">
        <v>220</v>
      </c>
      <c r="E35" s="746">
        <v>6634.92693</v>
      </c>
      <c r="F35" s="746">
        <v>9275.60206</v>
      </c>
      <c r="G35" s="746">
        <v>6460.04774</v>
      </c>
      <c r="H35" s="746">
        <v>5193.240372900001</v>
      </c>
      <c r="I35" s="746">
        <v>6646.1097223</v>
      </c>
      <c r="J35" s="746">
        <v>1441.71624</v>
      </c>
      <c r="K35" s="746">
        <v>331.85423</v>
      </c>
      <c r="L35" s="746">
        <v>49.48992</v>
      </c>
      <c r="M35" s="746">
        <v>405.19814</v>
      </c>
      <c r="N35" s="746">
        <v>5367.62684</v>
      </c>
      <c r="O35" s="746">
        <v>5741.24759</v>
      </c>
      <c r="P35" s="746">
        <v>1705.0578585</v>
      </c>
      <c r="Q35" s="747">
        <f>SUM(E35:P35)</f>
        <v>49252.117643699996</v>
      </c>
    </row>
    <row r="36" spans="1:17" ht="12" customHeight="1">
      <c r="A36" s="403" t="s">
        <v>596</v>
      </c>
      <c r="B36" s="749"/>
      <c r="C36" s="740"/>
      <c r="D36" s="400" t="s">
        <v>220</v>
      </c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7"/>
    </row>
    <row r="37" spans="1:17" ht="12" customHeight="1">
      <c r="A37" s="403" t="s">
        <v>597</v>
      </c>
      <c r="B37" s="750"/>
      <c r="C37" s="740"/>
      <c r="D37" s="400" t="s">
        <v>220</v>
      </c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7"/>
    </row>
    <row r="38" spans="1:17" ht="12" customHeight="1">
      <c r="A38" s="403" t="s">
        <v>598</v>
      </c>
      <c r="B38" s="407">
        <v>5.455</v>
      </c>
      <c r="C38" s="398" t="s">
        <v>599</v>
      </c>
      <c r="D38" s="400" t="s">
        <v>220</v>
      </c>
      <c r="E38" s="421"/>
      <c r="F38" s="421"/>
      <c r="G38" s="421"/>
      <c r="H38" s="421"/>
      <c r="I38" s="421"/>
      <c r="J38" s="421"/>
      <c r="K38" s="420">
        <v>297.32473</v>
      </c>
      <c r="L38" s="420">
        <v>183.27082000000001</v>
      </c>
      <c r="M38" s="420">
        <v>246.08973999999998</v>
      </c>
      <c r="N38" s="420">
        <v>1611.4269500000003</v>
      </c>
      <c r="O38" s="420">
        <v>1999.90752</v>
      </c>
      <c r="P38" s="420">
        <v>718.2345940000001</v>
      </c>
      <c r="Q38" s="450">
        <f>SUM(E38:P38)</f>
        <v>5056.254354000001</v>
      </c>
    </row>
    <row r="39" spans="1:17" ht="12" customHeight="1" thickBot="1">
      <c r="A39" s="423" t="s">
        <v>600</v>
      </c>
      <c r="B39" s="424">
        <v>14.97</v>
      </c>
      <c r="C39" s="423" t="s">
        <v>601</v>
      </c>
      <c r="D39" s="400" t="s">
        <v>220</v>
      </c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0">
        <v>103</v>
      </c>
      <c r="Q39" s="451">
        <f>SUM(E39:P39)</f>
        <v>103</v>
      </c>
    </row>
    <row r="40" spans="1:17" ht="12" thickBot="1">
      <c r="A40" s="403" t="s">
        <v>602</v>
      </c>
      <c r="B40" s="426">
        <v>5</v>
      </c>
      <c r="C40" s="403" t="s">
        <v>603</v>
      </c>
      <c r="D40" s="427">
        <v>35</v>
      </c>
      <c r="E40" s="214">
        <v>3363.4435</v>
      </c>
      <c r="F40" s="214">
        <v>3283.6858</v>
      </c>
      <c r="G40" s="214">
        <v>3500.02178</v>
      </c>
      <c r="H40" s="214">
        <v>2842.76256</v>
      </c>
      <c r="I40" s="214">
        <v>3431.86884</v>
      </c>
      <c r="J40" s="214">
        <v>3143.21282</v>
      </c>
      <c r="K40" s="214">
        <v>2833.13228</v>
      </c>
      <c r="L40" s="214">
        <v>2533.538</v>
      </c>
      <c r="M40" s="214">
        <v>2250.3143</v>
      </c>
      <c r="N40" s="214">
        <v>2934.4387</v>
      </c>
      <c r="O40" s="214">
        <v>3315.26798</v>
      </c>
      <c r="P40" s="428">
        <v>3050.86066</v>
      </c>
      <c r="Q40" s="448">
        <v>36482.54721999999</v>
      </c>
    </row>
    <row r="41" spans="1:17" ht="11.25">
      <c r="A41" s="403" t="s">
        <v>604</v>
      </c>
      <c r="B41" s="426">
        <v>0.4</v>
      </c>
      <c r="C41" s="740" t="s">
        <v>605</v>
      </c>
      <c r="D41" s="429" t="s">
        <v>606</v>
      </c>
      <c r="E41" s="215">
        <v>254.3408</v>
      </c>
      <c r="F41" s="215">
        <v>253.0318399999995</v>
      </c>
      <c r="G41" s="215">
        <v>247.27664000000001</v>
      </c>
      <c r="H41" s="215">
        <v>265.201</v>
      </c>
      <c r="I41" s="215">
        <v>278.65376000000003</v>
      </c>
      <c r="J41" s="215">
        <v>262.30864</v>
      </c>
      <c r="K41" s="215">
        <v>234.091</v>
      </c>
      <c r="L41" s="215">
        <v>229.18495999999985</v>
      </c>
      <c r="M41" s="215">
        <v>229.695</v>
      </c>
      <c r="N41" s="215">
        <v>261.8548800000001</v>
      </c>
      <c r="O41" s="215">
        <v>232.94</v>
      </c>
      <c r="P41" s="215">
        <v>231.844</v>
      </c>
      <c r="Q41" s="418">
        <v>2980.4225199999996</v>
      </c>
    </row>
    <row r="42" spans="1:17" ht="11.25">
      <c r="A42" s="403" t="s">
        <v>607</v>
      </c>
      <c r="B42" s="426">
        <v>0.2</v>
      </c>
      <c r="C42" s="740"/>
      <c r="D42" s="429" t="s">
        <v>606</v>
      </c>
      <c r="E42" s="215">
        <v>95.96799999999989</v>
      </c>
      <c r="F42" s="215">
        <v>106.014</v>
      </c>
      <c r="G42" s="215">
        <v>118.20016</v>
      </c>
      <c r="H42" s="215">
        <v>115.132</v>
      </c>
      <c r="I42" s="215">
        <v>115.84788</v>
      </c>
      <c r="J42" s="215">
        <v>79.23951999999997</v>
      </c>
      <c r="K42" s="215">
        <v>15.609</v>
      </c>
      <c r="L42" s="215">
        <v>0</v>
      </c>
      <c r="M42" s="215">
        <v>0</v>
      </c>
      <c r="N42" s="215">
        <v>68.91960000000006</v>
      </c>
      <c r="O42" s="215">
        <v>90.56</v>
      </c>
      <c r="P42" s="215">
        <v>58.34872000000003</v>
      </c>
      <c r="Q42" s="418">
        <v>863.8388800000001</v>
      </c>
    </row>
    <row r="43" spans="1:17" ht="11.25">
      <c r="A43" s="403" t="s">
        <v>608</v>
      </c>
      <c r="B43" s="426">
        <v>9.2</v>
      </c>
      <c r="C43" s="398" t="s">
        <v>609</v>
      </c>
      <c r="D43" s="429" t="s">
        <v>610</v>
      </c>
      <c r="E43" s="215">
        <v>3409</v>
      </c>
      <c r="F43" s="215">
        <v>3003</v>
      </c>
      <c r="G43" s="215">
        <v>4004</v>
      </c>
      <c r="H43" s="215">
        <v>3542</v>
      </c>
      <c r="I43" s="215">
        <v>3227</v>
      </c>
      <c r="J43" s="215">
        <v>2499</v>
      </c>
      <c r="K43" s="215">
        <v>2044</v>
      </c>
      <c r="L43" s="215">
        <v>1716.141</v>
      </c>
      <c r="M43" s="215">
        <v>1829.688</v>
      </c>
      <c r="N43" s="215">
        <v>1745.2610000000022</v>
      </c>
      <c r="O43" s="215">
        <v>2646.2589999999886</v>
      </c>
      <c r="P43" s="215">
        <v>3096.023</v>
      </c>
      <c r="Q43" s="418">
        <v>32761.371999999992</v>
      </c>
    </row>
    <row r="44" spans="1:17" ht="11.25">
      <c r="A44" s="403" t="s">
        <v>611</v>
      </c>
      <c r="B44" s="426">
        <v>0.6</v>
      </c>
      <c r="C44" s="743" t="s">
        <v>612</v>
      </c>
      <c r="D44" s="429" t="s">
        <v>606</v>
      </c>
      <c r="E44" s="215">
        <v>174.75</v>
      </c>
      <c r="F44" s="215">
        <v>205</v>
      </c>
      <c r="G44" s="215">
        <v>184</v>
      </c>
      <c r="H44" s="215">
        <v>212.75</v>
      </c>
      <c r="I44" s="215">
        <v>212.5</v>
      </c>
      <c r="J44" s="215">
        <v>148.5</v>
      </c>
      <c r="K44" s="215">
        <v>109.75</v>
      </c>
      <c r="L44" s="215">
        <v>95.25</v>
      </c>
      <c r="M44" s="215">
        <v>108.25</v>
      </c>
      <c r="N44" s="215">
        <v>161.25</v>
      </c>
      <c r="O44" s="215">
        <v>192.25</v>
      </c>
      <c r="P44" s="215">
        <v>128.74195</v>
      </c>
      <c r="Q44" s="418">
        <v>1932.9919499999999</v>
      </c>
    </row>
    <row r="45" spans="1:17" ht="11.25">
      <c r="A45" s="403" t="s">
        <v>613</v>
      </c>
      <c r="B45" s="426">
        <v>0.395</v>
      </c>
      <c r="C45" s="744"/>
      <c r="D45" s="429" t="s">
        <v>606</v>
      </c>
      <c r="E45" s="215">
        <v>40</v>
      </c>
      <c r="F45" s="215">
        <v>0</v>
      </c>
      <c r="G45" s="215">
        <v>0</v>
      </c>
      <c r="H45" s="215">
        <v>0</v>
      </c>
      <c r="I45" s="215">
        <v>0</v>
      </c>
      <c r="J45" s="215">
        <v>57</v>
      </c>
      <c r="K45" s="215">
        <v>23</v>
      </c>
      <c r="L45" s="215">
        <v>23</v>
      </c>
      <c r="M45" s="215">
        <v>27</v>
      </c>
      <c r="N45" s="215">
        <v>28</v>
      </c>
      <c r="O45" s="215">
        <v>36</v>
      </c>
      <c r="P45" s="215">
        <v>35.37980000000017</v>
      </c>
      <c r="Q45" s="418">
        <v>269.37980000000016</v>
      </c>
    </row>
    <row r="46" spans="1:17" ht="11.25">
      <c r="A46" s="403" t="s">
        <v>614</v>
      </c>
      <c r="B46" s="426">
        <v>0.625</v>
      </c>
      <c r="C46" s="744"/>
      <c r="D46" s="429" t="s">
        <v>615</v>
      </c>
      <c r="E46" s="215">
        <v>74</v>
      </c>
      <c r="F46" s="215">
        <v>88.75</v>
      </c>
      <c r="G46" s="215">
        <v>129.75</v>
      </c>
      <c r="H46" s="215">
        <v>117.25</v>
      </c>
      <c r="I46" s="215">
        <v>168.75</v>
      </c>
      <c r="J46" s="215">
        <v>127.5</v>
      </c>
      <c r="K46" s="215">
        <v>95.75</v>
      </c>
      <c r="L46" s="215">
        <v>82</v>
      </c>
      <c r="M46" s="215">
        <v>81.5</v>
      </c>
      <c r="N46" s="215">
        <v>90.75</v>
      </c>
      <c r="O46" s="215">
        <v>82.5</v>
      </c>
      <c r="P46" s="215">
        <v>86.62812499999997</v>
      </c>
      <c r="Q46" s="418">
        <v>1225.128125</v>
      </c>
    </row>
    <row r="47" spans="1:17" ht="11.25">
      <c r="A47" s="403" t="s">
        <v>616</v>
      </c>
      <c r="B47" s="426">
        <v>4.8</v>
      </c>
      <c r="C47" s="744"/>
      <c r="D47" s="429" t="s">
        <v>617</v>
      </c>
      <c r="E47" s="215">
        <v>2240</v>
      </c>
      <c r="F47" s="215">
        <v>2000</v>
      </c>
      <c r="G47" s="215">
        <v>1920</v>
      </c>
      <c r="H47" s="215">
        <v>2096</v>
      </c>
      <c r="I47" s="215">
        <v>2248</v>
      </c>
      <c r="J47" s="215">
        <v>1336</v>
      </c>
      <c r="K47" s="215">
        <v>504</v>
      </c>
      <c r="L47" s="215">
        <v>160</v>
      </c>
      <c r="M47" s="215">
        <v>336</v>
      </c>
      <c r="N47" s="215">
        <v>32</v>
      </c>
      <c r="O47" s="215">
        <v>384</v>
      </c>
      <c r="P47" s="215">
        <v>0</v>
      </c>
      <c r="Q47" s="418">
        <v>13256</v>
      </c>
    </row>
    <row r="48" spans="1:17" ht="11.25">
      <c r="A48" s="403" t="s">
        <v>618</v>
      </c>
      <c r="B48" s="426">
        <v>1.2</v>
      </c>
      <c r="C48" s="744"/>
      <c r="D48" s="429" t="s">
        <v>606</v>
      </c>
      <c r="E48" s="215">
        <v>420</v>
      </c>
      <c r="F48" s="215">
        <v>504</v>
      </c>
      <c r="G48" s="215">
        <v>780</v>
      </c>
      <c r="H48" s="215">
        <v>654</v>
      </c>
      <c r="I48" s="215">
        <v>675</v>
      </c>
      <c r="J48" s="215">
        <v>597</v>
      </c>
      <c r="K48" s="215">
        <v>210</v>
      </c>
      <c r="L48" s="215">
        <v>9.33</v>
      </c>
      <c r="M48" s="215">
        <v>0</v>
      </c>
      <c r="N48" s="215">
        <v>123.87299999999914</v>
      </c>
      <c r="O48" s="215">
        <v>293.829</v>
      </c>
      <c r="P48" s="215">
        <v>529.8630000000003</v>
      </c>
      <c r="Q48" s="418">
        <v>4796.894999999999</v>
      </c>
    </row>
    <row r="49" spans="1:17" ht="11.25">
      <c r="A49" s="403" t="s">
        <v>619</v>
      </c>
      <c r="B49" s="426">
        <v>1.4</v>
      </c>
      <c r="C49" s="744"/>
      <c r="D49" s="429" t="s">
        <v>606</v>
      </c>
      <c r="E49" s="215">
        <v>438</v>
      </c>
      <c r="F49" s="215">
        <v>552</v>
      </c>
      <c r="G49" s="215">
        <v>666</v>
      </c>
      <c r="H49" s="215">
        <v>542</v>
      </c>
      <c r="I49" s="215">
        <v>576</v>
      </c>
      <c r="J49" s="215">
        <v>562</v>
      </c>
      <c r="K49" s="215">
        <v>317.28</v>
      </c>
      <c r="L49" s="215">
        <v>164.48</v>
      </c>
      <c r="M49" s="215">
        <v>322.5439999999995</v>
      </c>
      <c r="N49" s="215">
        <v>425.78927999999996</v>
      </c>
      <c r="O49" s="215">
        <v>333.56</v>
      </c>
      <c r="P49" s="215">
        <v>385.1949199999999</v>
      </c>
      <c r="Q49" s="418">
        <v>5284.848199999999</v>
      </c>
    </row>
    <row r="50" spans="1:17" ht="11.25">
      <c r="A50" s="403" t="s">
        <v>620</v>
      </c>
      <c r="B50" s="426">
        <v>0.64</v>
      </c>
      <c r="C50" s="744"/>
      <c r="D50" s="429" t="s">
        <v>606</v>
      </c>
      <c r="E50" s="215">
        <v>160</v>
      </c>
      <c r="F50" s="215">
        <v>130</v>
      </c>
      <c r="G50" s="215">
        <v>178</v>
      </c>
      <c r="H50" s="215">
        <v>152</v>
      </c>
      <c r="I50" s="215">
        <v>196</v>
      </c>
      <c r="J50" s="215">
        <v>242</v>
      </c>
      <c r="K50" s="215">
        <v>244</v>
      </c>
      <c r="L50" s="215">
        <v>260</v>
      </c>
      <c r="M50" s="215">
        <v>240</v>
      </c>
      <c r="N50" s="215">
        <v>190</v>
      </c>
      <c r="O50" s="215">
        <v>103.62519999999961</v>
      </c>
      <c r="P50" s="215">
        <v>196</v>
      </c>
      <c r="Q50" s="418">
        <v>2291.6251999999995</v>
      </c>
    </row>
    <row r="51" spans="1:17" ht="11.25">
      <c r="A51" s="403" t="s">
        <v>621</v>
      </c>
      <c r="B51" s="426">
        <v>0.2</v>
      </c>
      <c r="C51" s="744"/>
      <c r="D51" s="429" t="s">
        <v>606</v>
      </c>
      <c r="E51" s="215">
        <v>43.76</v>
      </c>
      <c r="F51" s="215">
        <v>41.92</v>
      </c>
      <c r="G51" s="215">
        <v>57.12</v>
      </c>
      <c r="H51" s="215">
        <v>52.96</v>
      </c>
      <c r="I51" s="215">
        <v>58</v>
      </c>
      <c r="J51" s="215">
        <v>52</v>
      </c>
      <c r="K51" s="215">
        <v>49.28</v>
      </c>
      <c r="L51" s="215">
        <v>31.87504000000001</v>
      </c>
      <c r="M51" s="215">
        <v>38.28495999999999</v>
      </c>
      <c r="N51" s="215">
        <v>50.72</v>
      </c>
      <c r="O51" s="215">
        <v>47.68</v>
      </c>
      <c r="P51" s="215">
        <v>58.96</v>
      </c>
      <c r="Q51" s="418">
        <v>582.56</v>
      </c>
    </row>
    <row r="52" spans="1:17" ht="11.25">
      <c r="A52" s="403" t="s">
        <v>622</v>
      </c>
      <c r="B52" s="426">
        <v>0.1</v>
      </c>
      <c r="C52" s="744"/>
      <c r="D52" s="429" t="s">
        <v>606</v>
      </c>
      <c r="E52" s="215">
        <v>52.8</v>
      </c>
      <c r="F52" s="215">
        <v>43.36</v>
      </c>
      <c r="G52" s="215">
        <v>48.64</v>
      </c>
      <c r="H52" s="215">
        <v>46.64</v>
      </c>
      <c r="I52" s="215">
        <v>37.36</v>
      </c>
      <c r="J52" s="215">
        <v>10.56</v>
      </c>
      <c r="K52" s="215">
        <v>0</v>
      </c>
      <c r="L52" s="215">
        <v>0</v>
      </c>
      <c r="M52" s="215">
        <v>4</v>
      </c>
      <c r="N52" s="215">
        <v>0</v>
      </c>
      <c r="O52" s="215">
        <v>0</v>
      </c>
      <c r="P52" s="215">
        <v>0</v>
      </c>
      <c r="Q52" s="418">
        <v>243.36</v>
      </c>
    </row>
    <row r="53" spans="1:17" ht="11.25">
      <c r="A53" s="403" t="s">
        <v>623</v>
      </c>
      <c r="B53" s="426">
        <v>0.83</v>
      </c>
      <c r="C53" s="744"/>
      <c r="D53" s="429" t="s">
        <v>606</v>
      </c>
      <c r="E53" s="215">
        <v>230</v>
      </c>
      <c r="F53" s="215">
        <v>213</v>
      </c>
      <c r="G53" s="215">
        <v>294</v>
      </c>
      <c r="H53" s="215">
        <v>186</v>
      </c>
      <c r="I53" s="215">
        <v>202</v>
      </c>
      <c r="J53" s="215">
        <v>120</v>
      </c>
      <c r="K53" s="215">
        <v>30</v>
      </c>
      <c r="L53" s="215">
        <v>14</v>
      </c>
      <c r="M53" s="215">
        <v>21</v>
      </c>
      <c r="N53" s="215">
        <v>28</v>
      </c>
      <c r="O53" s="215">
        <v>122</v>
      </c>
      <c r="P53" s="215">
        <v>35</v>
      </c>
      <c r="Q53" s="418">
        <v>1495</v>
      </c>
    </row>
    <row r="54" spans="1:17" ht="11.25">
      <c r="A54" s="403" t="s">
        <v>624</v>
      </c>
      <c r="B54" s="426">
        <v>0.25</v>
      </c>
      <c r="C54" s="744"/>
      <c r="D54" s="429" t="s">
        <v>606</v>
      </c>
      <c r="E54" s="215">
        <v>90.96</v>
      </c>
      <c r="F54" s="215">
        <v>112.68</v>
      </c>
      <c r="G54" s="215">
        <v>123.84</v>
      </c>
      <c r="H54" s="215">
        <v>111.6</v>
      </c>
      <c r="I54" s="215">
        <v>110.88</v>
      </c>
      <c r="J54" s="215">
        <v>73.2</v>
      </c>
      <c r="K54" s="215">
        <v>34.56</v>
      </c>
      <c r="L54" s="215">
        <v>1.8</v>
      </c>
      <c r="M54" s="215">
        <v>0</v>
      </c>
      <c r="N54" s="215">
        <v>32.16</v>
      </c>
      <c r="O54" s="215">
        <v>66.72</v>
      </c>
      <c r="P54" s="215">
        <v>37.68</v>
      </c>
      <c r="Q54" s="418">
        <v>796.08</v>
      </c>
    </row>
    <row r="55" spans="1:17" ht="11.25">
      <c r="A55" s="403" t="s">
        <v>625</v>
      </c>
      <c r="B55" s="426">
        <v>0.7</v>
      </c>
      <c r="C55" s="744"/>
      <c r="D55" s="429" t="s">
        <v>606</v>
      </c>
      <c r="E55" s="215">
        <v>165</v>
      </c>
      <c r="F55" s="215">
        <v>183</v>
      </c>
      <c r="G55" s="215">
        <v>220</v>
      </c>
      <c r="H55" s="215">
        <v>201</v>
      </c>
      <c r="I55" s="215">
        <v>222</v>
      </c>
      <c r="J55" s="215">
        <v>176</v>
      </c>
      <c r="K55" s="215">
        <v>96</v>
      </c>
      <c r="L55" s="215">
        <v>54.16</v>
      </c>
      <c r="M55" s="215">
        <v>41</v>
      </c>
      <c r="N55" s="215">
        <v>103</v>
      </c>
      <c r="O55" s="215">
        <v>172</v>
      </c>
      <c r="P55" s="215">
        <v>170</v>
      </c>
      <c r="Q55" s="418">
        <v>1803.16</v>
      </c>
    </row>
    <row r="56" spans="1:17" ht="11.25">
      <c r="A56" s="403" t="s">
        <v>626</v>
      </c>
      <c r="B56" s="426">
        <v>1.92</v>
      </c>
      <c r="C56" s="744"/>
      <c r="D56" s="429" t="s">
        <v>606</v>
      </c>
      <c r="E56" s="215">
        <v>669</v>
      </c>
      <c r="F56" s="215">
        <v>636</v>
      </c>
      <c r="G56" s="215">
        <v>789</v>
      </c>
      <c r="H56" s="215">
        <v>693</v>
      </c>
      <c r="I56" s="215">
        <v>756</v>
      </c>
      <c r="J56" s="215">
        <v>522</v>
      </c>
      <c r="K56" s="215">
        <v>234</v>
      </c>
      <c r="L56" s="215">
        <v>39</v>
      </c>
      <c r="M56" s="215">
        <v>312</v>
      </c>
      <c r="N56" s="215">
        <v>483.1724999999997</v>
      </c>
      <c r="O56" s="215">
        <v>299.963</v>
      </c>
      <c r="P56" s="215">
        <v>601.476</v>
      </c>
      <c r="Q56" s="418">
        <v>6034.6115</v>
      </c>
    </row>
    <row r="57" spans="1:17" ht="11.25">
      <c r="A57" s="403" t="s">
        <v>627</v>
      </c>
      <c r="B57" s="426">
        <v>0.2</v>
      </c>
      <c r="C57" s="744"/>
      <c r="D57" s="429" t="s">
        <v>606</v>
      </c>
      <c r="E57" s="215">
        <v>124</v>
      </c>
      <c r="F57" s="215">
        <v>127</v>
      </c>
      <c r="G57" s="215">
        <v>142</v>
      </c>
      <c r="H57" s="215">
        <v>144</v>
      </c>
      <c r="I57" s="215">
        <v>149</v>
      </c>
      <c r="J57" s="215">
        <v>124</v>
      </c>
      <c r="K57" s="215">
        <v>71</v>
      </c>
      <c r="L57" s="215">
        <v>7</v>
      </c>
      <c r="M57" s="215">
        <v>31</v>
      </c>
      <c r="N57" s="215">
        <v>50.81500000000051</v>
      </c>
      <c r="O57" s="215">
        <v>107.578</v>
      </c>
      <c r="P57" s="215">
        <v>105.27649999999994</v>
      </c>
      <c r="Q57" s="418">
        <v>1182.6695000000004</v>
      </c>
    </row>
    <row r="58" spans="1:17" ht="11.25">
      <c r="A58" s="403" t="s">
        <v>628</v>
      </c>
      <c r="B58" s="426">
        <v>0.42</v>
      </c>
      <c r="C58" s="744"/>
      <c r="D58" s="429" t="s">
        <v>615</v>
      </c>
      <c r="E58" s="215">
        <v>81.6</v>
      </c>
      <c r="F58" s="215">
        <v>77.04</v>
      </c>
      <c r="G58" s="215">
        <v>75.6</v>
      </c>
      <c r="H58" s="215">
        <v>73.2</v>
      </c>
      <c r="I58" s="215">
        <v>78.36</v>
      </c>
      <c r="J58" s="215">
        <v>65.28</v>
      </c>
      <c r="K58" s="215">
        <v>46.2</v>
      </c>
      <c r="L58" s="215">
        <v>3.6</v>
      </c>
      <c r="M58" s="215">
        <v>19.884</v>
      </c>
      <c r="N58" s="215">
        <v>61.356</v>
      </c>
      <c r="O58" s="215">
        <v>63</v>
      </c>
      <c r="P58" s="215">
        <v>60.032</v>
      </c>
      <c r="Q58" s="418">
        <v>705.152</v>
      </c>
    </row>
    <row r="59" spans="1:17" ht="11.25">
      <c r="A59" s="403" t="s">
        <v>629</v>
      </c>
      <c r="B59" s="426">
        <v>0.63</v>
      </c>
      <c r="C59" s="744"/>
      <c r="D59" s="429" t="s">
        <v>606</v>
      </c>
      <c r="E59" s="215">
        <v>257</v>
      </c>
      <c r="F59" s="215">
        <v>233</v>
      </c>
      <c r="G59" s="215">
        <v>270</v>
      </c>
      <c r="H59" s="215">
        <v>191</v>
      </c>
      <c r="I59" s="215">
        <v>224</v>
      </c>
      <c r="J59" s="215">
        <v>104</v>
      </c>
      <c r="K59" s="215">
        <v>42.294</v>
      </c>
      <c r="L59" s="215">
        <v>5.738000000000284</v>
      </c>
      <c r="M59" s="215">
        <v>21.558199999999488</v>
      </c>
      <c r="N59" s="215">
        <v>44.84990000000016</v>
      </c>
      <c r="O59" s="215">
        <v>153.043</v>
      </c>
      <c r="P59" s="215">
        <v>92.3107</v>
      </c>
      <c r="Q59" s="418">
        <v>1638.7938</v>
      </c>
    </row>
    <row r="60" spans="1:17" ht="11.25">
      <c r="A60" s="403" t="s">
        <v>630</v>
      </c>
      <c r="B60" s="426">
        <v>0.25</v>
      </c>
      <c r="C60" s="744"/>
      <c r="D60" s="429" t="s">
        <v>615</v>
      </c>
      <c r="E60" s="215">
        <v>93.72</v>
      </c>
      <c r="F60" s="215">
        <v>105</v>
      </c>
      <c r="G60" s="215">
        <v>143.4</v>
      </c>
      <c r="H60" s="215">
        <v>147</v>
      </c>
      <c r="I60" s="215">
        <v>109.92</v>
      </c>
      <c r="J60" s="215">
        <v>74.28</v>
      </c>
      <c r="K60" s="215">
        <v>51.24</v>
      </c>
      <c r="L60" s="215">
        <v>3.48</v>
      </c>
      <c r="M60" s="215">
        <v>45.6</v>
      </c>
      <c r="N60" s="215">
        <v>28.994040000000023</v>
      </c>
      <c r="O60" s="215">
        <v>33.93036</v>
      </c>
      <c r="P60" s="215">
        <v>77.69436000000005</v>
      </c>
      <c r="Q60" s="418">
        <v>914.25876</v>
      </c>
    </row>
    <row r="61" spans="1:17" ht="11.25">
      <c r="A61" s="403" t="s">
        <v>631</v>
      </c>
      <c r="B61" s="426">
        <v>0.38</v>
      </c>
      <c r="C61" s="744"/>
      <c r="D61" s="429" t="s">
        <v>632</v>
      </c>
      <c r="E61" s="215">
        <v>62.88</v>
      </c>
      <c r="F61" s="215">
        <v>76.08</v>
      </c>
      <c r="G61" s="215">
        <v>120</v>
      </c>
      <c r="H61" s="215">
        <v>120</v>
      </c>
      <c r="I61" s="215">
        <v>90</v>
      </c>
      <c r="J61" s="215">
        <v>50.4</v>
      </c>
      <c r="K61" s="215">
        <v>27.6</v>
      </c>
      <c r="L61" s="215">
        <v>16.32</v>
      </c>
      <c r="M61" s="215">
        <v>20.4</v>
      </c>
      <c r="N61" s="215">
        <v>45.26267999999998</v>
      </c>
      <c r="O61" s="215">
        <v>60.017160000000004</v>
      </c>
      <c r="P61" s="215">
        <v>42.77832</v>
      </c>
      <c r="Q61" s="418">
        <v>731.7381599999999</v>
      </c>
    </row>
    <row r="62" spans="1:17" ht="11.25">
      <c r="A62" s="403" t="s">
        <v>633</v>
      </c>
      <c r="B62" s="426">
        <v>1.2</v>
      </c>
      <c r="C62" s="744"/>
      <c r="D62" s="429" t="s">
        <v>606</v>
      </c>
      <c r="E62" s="215">
        <v>358</v>
      </c>
      <c r="F62" s="215">
        <v>376</v>
      </c>
      <c r="G62" s="215">
        <v>436</v>
      </c>
      <c r="H62" s="215">
        <v>494</v>
      </c>
      <c r="I62" s="215">
        <v>510</v>
      </c>
      <c r="J62" s="215">
        <v>316</v>
      </c>
      <c r="K62" s="215">
        <v>88</v>
      </c>
      <c r="L62" s="215">
        <v>66</v>
      </c>
      <c r="M62" s="215">
        <v>274</v>
      </c>
      <c r="N62" s="215">
        <v>154</v>
      </c>
      <c r="O62" s="215">
        <v>220</v>
      </c>
      <c r="P62" s="215">
        <v>196</v>
      </c>
      <c r="Q62" s="418">
        <v>3488</v>
      </c>
    </row>
    <row r="63" spans="1:17" ht="11.25">
      <c r="A63" s="403" t="s">
        <v>634</v>
      </c>
      <c r="B63" s="426">
        <v>0.25</v>
      </c>
      <c r="C63" s="744"/>
      <c r="D63" s="429" t="s">
        <v>615</v>
      </c>
      <c r="E63" s="215">
        <v>100.2</v>
      </c>
      <c r="F63" s="215">
        <v>114.72</v>
      </c>
      <c r="G63" s="215">
        <v>18.36</v>
      </c>
      <c r="H63" s="215">
        <v>104.52</v>
      </c>
      <c r="I63" s="215">
        <v>106.68</v>
      </c>
      <c r="J63" s="215">
        <v>78.6</v>
      </c>
      <c r="K63" s="215">
        <v>0</v>
      </c>
      <c r="L63" s="215">
        <v>10.2</v>
      </c>
      <c r="M63" s="215">
        <v>68.28</v>
      </c>
      <c r="N63" s="215">
        <v>64.32</v>
      </c>
      <c r="O63" s="215">
        <v>64.44</v>
      </c>
      <c r="P63" s="215">
        <v>110.62811999999998</v>
      </c>
      <c r="Q63" s="418">
        <v>840.94812</v>
      </c>
    </row>
    <row r="64" spans="1:17" ht="11.25">
      <c r="A64" s="403" t="s">
        <v>635</v>
      </c>
      <c r="B64" s="426">
        <v>1.02</v>
      </c>
      <c r="C64" s="744"/>
      <c r="D64" s="429" t="s">
        <v>606</v>
      </c>
      <c r="E64" s="215">
        <v>270</v>
      </c>
      <c r="F64" s="215">
        <v>363</v>
      </c>
      <c r="G64" s="215">
        <v>516</v>
      </c>
      <c r="H64" s="215">
        <v>384</v>
      </c>
      <c r="I64" s="215">
        <v>387</v>
      </c>
      <c r="J64" s="215">
        <v>156</v>
      </c>
      <c r="K64" s="215">
        <v>48</v>
      </c>
      <c r="L64" s="215">
        <v>0</v>
      </c>
      <c r="M64" s="215">
        <v>27</v>
      </c>
      <c r="N64" s="215">
        <v>42</v>
      </c>
      <c r="O64" s="215">
        <v>231</v>
      </c>
      <c r="P64" s="215">
        <v>120</v>
      </c>
      <c r="Q64" s="418">
        <v>2544</v>
      </c>
    </row>
    <row r="65" spans="1:17" ht="11.25">
      <c r="A65" s="403" t="s">
        <v>636</v>
      </c>
      <c r="B65" s="426">
        <v>0.75</v>
      </c>
      <c r="C65" s="745"/>
      <c r="D65" s="429" t="s">
        <v>606</v>
      </c>
      <c r="E65" s="215">
        <v>27.9</v>
      </c>
      <c r="F65" s="215">
        <v>202.74</v>
      </c>
      <c r="G65" s="215">
        <v>206.46</v>
      </c>
      <c r="H65" s="215">
        <v>0</v>
      </c>
      <c r="I65" s="215">
        <v>150.66</v>
      </c>
      <c r="J65" s="215">
        <v>52.08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5">
        <v>168.51469799999975</v>
      </c>
      <c r="Q65" s="418">
        <v>808.3546979999998</v>
      </c>
    </row>
    <row r="66" spans="1:17" ht="11.25">
      <c r="A66" s="403" t="s">
        <v>637</v>
      </c>
      <c r="B66" s="426">
        <v>2.96</v>
      </c>
      <c r="C66" s="398" t="s">
        <v>638</v>
      </c>
      <c r="D66" s="429" t="s">
        <v>610</v>
      </c>
      <c r="E66" s="215">
        <v>1082.213999999999</v>
      </c>
      <c r="F66" s="215">
        <v>0</v>
      </c>
      <c r="G66" s="215">
        <v>0</v>
      </c>
      <c r="H66" s="215">
        <v>0</v>
      </c>
      <c r="I66" s="215">
        <v>1272.5790000000002</v>
      </c>
      <c r="J66" s="215">
        <v>862.6730000000002</v>
      </c>
      <c r="K66" s="215">
        <v>1568.581</v>
      </c>
      <c r="L66" s="215">
        <v>974.3999999999987</v>
      </c>
      <c r="M66" s="215">
        <v>1201.984</v>
      </c>
      <c r="N66" s="215">
        <v>987.518</v>
      </c>
      <c r="O66" s="215">
        <v>790.139</v>
      </c>
      <c r="P66" s="215">
        <v>555.0300000000029</v>
      </c>
      <c r="Q66" s="418">
        <v>9295.118000000002</v>
      </c>
    </row>
    <row r="67" spans="1:17" ht="11.25">
      <c r="A67" s="403" t="s">
        <v>639</v>
      </c>
      <c r="B67" s="426">
        <v>2.5</v>
      </c>
      <c r="C67" s="398" t="s">
        <v>640</v>
      </c>
      <c r="D67" s="429" t="s">
        <v>610</v>
      </c>
      <c r="E67" s="215">
        <v>1078.504000000001</v>
      </c>
      <c r="F67" s="215">
        <v>1406.4995</v>
      </c>
      <c r="G67" s="215">
        <v>1431.563</v>
      </c>
      <c r="H67" s="215">
        <v>1361.3669999999984</v>
      </c>
      <c r="I67" s="215">
        <v>1495.0845000000013</v>
      </c>
      <c r="J67" s="215">
        <v>647.0835000000011</v>
      </c>
      <c r="K67" s="215">
        <v>80.237</v>
      </c>
      <c r="L67" s="215">
        <v>0</v>
      </c>
      <c r="M67" s="215">
        <v>0</v>
      </c>
      <c r="N67" s="215">
        <v>308.78050000000303</v>
      </c>
      <c r="O67" s="215">
        <v>800.282</v>
      </c>
      <c r="P67" s="215">
        <v>141.48750000000064</v>
      </c>
      <c r="Q67" s="418">
        <v>8750.888500000005</v>
      </c>
    </row>
    <row r="68" spans="1:17" ht="11.25">
      <c r="A68" s="403" t="s">
        <v>641</v>
      </c>
      <c r="B68" s="426">
        <v>0.57</v>
      </c>
      <c r="C68" s="398" t="s">
        <v>642</v>
      </c>
      <c r="D68" s="429" t="s">
        <v>606</v>
      </c>
      <c r="E68" s="215">
        <v>297</v>
      </c>
      <c r="F68" s="215">
        <v>287</v>
      </c>
      <c r="G68" s="215">
        <v>351</v>
      </c>
      <c r="H68" s="215">
        <v>260</v>
      </c>
      <c r="I68" s="215">
        <v>295</v>
      </c>
      <c r="J68" s="215">
        <v>195</v>
      </c>
      <c r="K68" s="215">
        <v>164</v>
      </c>
      <c r="L68" s="215">
        <v>91</v>
      </c>
      <c r="M68" s="215">
        <v>92.7</v>
      </c>
      <c r="N68" s="215">
        <v>102.91499999999905</v>
      </c>
      <c r="O68" s="215">
        <v>158.18</v>
      </c>
      <c r="P68" s="215">
        <v>170.325</v>
      </c>
      <c r="Q68" s="418">
        <v>2464.119999999999</v>
      </c>
    </row>
    <row r="69" spans="1:17" ht="11.25">
      <c r="A69" s="403" t="s">
        <v>643</v>
      </c>
      <c r="B69" s="426">
        <v>4.6</v>
      </c>
      <c r="C69" s="740" t="s">
        <v>644</v>
      </c>
      <c r="D69" s="429" t="s">
        <v>645</v>
      </c>
      <c r="E69" s="215">
        <v>672</v>
      </c>
      <c r="F69" s="215">
        <v>1060.5</v>
      </c>
      <c r="G69" s="215">
        <v>1564.5</v>
      </c>
      <c r="H69" s="215">
        <v>1785</v>
      </c>
      <c r="I69" s="215">
        <v>2058</v>
      </c>
      <c r="J69" s="215">
        <v>1239</v>
      </c>
      <c r="K69" s="215">
        <v>346.5</v>
      </c>
      <c r="L69" s="215">
        <v>73.5</v>
      </c>
      <c r="M69" s="215">
        <v>0</v>
      </c>
      <c r="N69" s="215">
        <v>0</v>
      </c>
      <c r="O69" s="215">
        <v>0</v>
      </c>
      <c r="P69" s="215">
        <v>0</v>
      </c>
      <c r="Q69" s="418">
        <v>8799</v>
      </c>
    </row>
    <row r="70" spans="1:17" ht="11.25">
      <c r="A70" s="403" t="s">
        <v>646</v>
      </c>
      <c r="B70" s="426">
        <v>3</v>
      </c>
      <c r="C70" s="740"/>
      <c r="D70" s="429" t="s">
        <v>645</v>
      </c>
      <c r="E70" s="215">
        <v>490.875</v>
      </c>
      <c r="F70" s="215">
        <v>1328.25</v>
      </c>
      <c r="G70" s="215">
        <v>1963.5</v>
      </c>
      <c r="H70" s="215">
        <v>1386</v>
      </c>
      <c r="I70" s="215">
        <v>1674.75</v>
      </c>
      <c r="J70" s="215">
        <v>1212.75</v>
      </c>
      <c r="K70" s="215">
        <v>519.75</v>
      </c>
      <c r="L70" s="215">
        <v>288.75</v>
      </c>
      <c r="M70" s="215">
        <v>346.5</v>
      </c>
      <c r="N70" s="215">
        <v>0</v>
      </c>
      <c r="O70" s="215">
        <v>0</v>
      </c>
      <c r="P70" s="215">
        <v>262.185</v>
      </c>
      <c r="Q70" s="418">
        <v>9473.31</v>
      </c>
    </row>
    <row r="71" spans="1:17" ht="11.25">
      <c r="A71" s="403" t="s">
        <v>647</v>
      </c>
      <c r="B71" s="426">
        <v>1.95</v>
      </c>
      <c r="C71" s="398" t="s">
        <v>648</v>
      </c>
      <c r="D71" s="429" t="s">
        <v>615</v>
      </c>
      <c r="E71" s="215">
        <v>426.756</v>
      </c>
      <c r="F71" s="215">
        <v>618.530399999999</v>
      </c>
      <c r="G71" s="215">
        <v>598.804800000001</v>
      </c>
      <c r="H71" s="215">
        <v>370.3967999999987</v>
      </c>
      <c r="I71" s="215">
        <v>480.93600000000083</v>
      </c>
      <c r="J71" s="215">
        <v>212.34479999999968</v>
      </c>
      <c r="K71" s="215">
        <v>13.733</v>
      </c>
      <c r="L71" s="215">
        <v>0</v>
      </c>
      <c r="M71" s="215">
        <v>0</v>
      </c>
      <c r="N71" s="215">
        <v>235.40880000000107</v>
      </c>
      <c r="O71" s="215">
        <v>462.557</v>
      </c>
      <c r="P71" s="215">
        <v>236.84160000000048</v>
      </c>
      <c r="Q71" s="418">
        <v>3656.309200000001</v>
      </c>
    </row>
    <row r="72" spans="1:17" ht="11.25">
      <c r="A72" s="403" t="s">
        <v>649</v>
      </c>
      <c r="B72" s="426">
        <v>1.5</v>
      </c>
      <c r="C72" s="412" t="s">
        <v>650</v>
      </c>
      <c r="D72" s="430" t="s">
        <v>645</v>
      </c>
      <c r="E72" s="431"/>
      <c r="F72" s="431"/>
      <c r="G72" s="431"/>
      <c r="H72" s="431"/>
      <c r="I72" s="431"/>
      <c r="J72" s="431"/>
      <c r="K72" s="431"/>
      <c r="L72" s="431"/>
      <c r="M72" s="431"/>
      <c r="N72" s="215">
        <v>1414.048</v>
      </c>
      <c r="O72" s="215">
        <v>3068.896</v>
      </c>
      <c r="P72" s="215">
        <v>1386.507</v>
      </c>
      <c r="Q72" s="418">
        <v>5869.451</v>
      </c>
    </row>
    <row r="73" spans="1:17" ht="11.25">
      <c r="A73" s="403" t="s">
        <v>651</v>
      </c>
      <c r="B73" s="426">
        <v>2.95</v>
      </c>
      <c r="C73" s="412" t="s">
        <v>650</v>
      </c>
      <c r="D73" s="430" t="s">
        <v>645</v>
      </c>
      <c r="E73" s="215">
        <v>0</v>
      </c>
      <c r="F73" s="215">
        <v>805.3709999999992</v>
      </c>
      <c r="G73" s="215">
        <v>1416.5829999999978</v>
      </c>
      <c r="H73" s="215">
        <v>1382.2129999999988</v>
      </c>
      <c r="I73" s="215">
        <v>1252.4679999999998</v>
      </c>
      <c r="J73" s="215">
        <v>628.8660000000045</v>
      </c>
      <c r="K73" s="215">
        <v>302.4979999999996</v>
      </c>
      <c r="L73" s="215">
        <v>226.13499999999567</v>
      </c>
      <c r="M73" s="215">
        <v>362.12399999999974</v>
      </c>
      <c r="N73" s="215">
        <v>622.7620000000024</v>
      </c>
      <c r="O73" s="215">
        <v>1265.362</v>
      </c>
      <c r="P73" s="215">
        <v>464.142</v>
      </c>
      <c r="Q73" s="418">
        <v>8728.524</v>
      </c>
    </row>
    <row r="74" spans="1:17" ht="11.25">
      <c r="A74" s="403" t="s">
        <v>652</v>
      </c>
      <c r="B74" s="426">
        <v>3.27</v>
      </c>
      <c r="C74" s="412" t="s">
        <v>650</v>
      </c>
      <c r="D74" s="430" t="s">
        <v>645</v>
      </c>
      <c r="E74" s="431">
        <v>0</v>
      </c>
      <c r="F74" s="215">
        <v>984.7040000000018</v>
      </c>
      <c r="G74" s="215">
        <v>1587.5719999999972</v>
      </c>
      <c r="H74" s="215">
        <v>1541.1970000000006</v>
      </c>
      <c r="I74" s="215">
        <v>1405.523</v>
      </c>
      <c r="J74" s="215">
        <v>672.2939999999994</v>
      </c>
      <c r="K74" s="215">
        <v>337.8200000000031</v>
      </c>
      <c r="L74" s="215">
        <v>212.142</v>
      </c>
      <c r="M74" s="215">
        <v>342.3980000000015</v>
      </c>
      <c r="N74" s="215">
        <v>911.0500000000008</v>
      </c>
      <c r="O74" s="215">
        <v>1513.127</v>
      </c>
      <c r="P74" s="215">
        <v>583.891</v>
      </c>
      <c r="Q74" s="418">
        <v>10091.718000000004</v>
      </c>
    </row>
    <row r="75" spans="1:17" ht="11.25">
      <c r="A75" s="403" t="s">
        <v>653</v>
      </c>
      <c r="B75" s="426">
        <v>2.68</v>
      </c>
      <c r="C75" s="740" t="s">
        <v>654</v>
      </c>
      <c r="D75" s="429" t="s">
        <v>606</v>
      </c>
      <c r="E75" s="215">
        <v>1899.2879999999998</v>
      </c>
      <c r="F75" s="215">
        <v>1880.4432</v>
      </c>
      <c r="G75" s="215">
        <v>2112.4944000000005</v>
      </c>
      <c r="H75" s="215">
        <v>1855.3152000000016</v>
      </c>
      <c r="I75" s="215">
        <v>1972.7423999999971</v>
      </c>
      <c r="J75" s="215">
        <v>1103.7168000000036</v>
      </c>
      <c r="K75" s="215">
        <v>106.30080000000001</v>
      </c>
      <c r="L75" s="215">
        <v>43.44959999999846</v>
      </c>
      <c r="M75" s="215">
        <v>380.85120000000023</v>
      </c>
      <c r="N75" s="215">
        <v>1122.5184000000008</v>
      </c>
      <c r="O75" s="215">
        <v>1611.7008</v>
      </c>
      <c r="P75" s="215">
        <v>572.5631999999999</v>
      </c>
      <c r="Q75" s="418">
        <v>14661.384</v>
      </c>
    </row>
    <row r="76" spans="1:17" ht="11.25">
      <c r="A76" s="403" t="s">
        <v>655</v>
      </c>
      <c r="B76" s="426">
        <v>1</v>
      </c>
      <c r="C76" s="740"/>
      <c r="D76" s="429" t="s">
        <v>606</v>
      </c>
      <c r="E76" s="215">
        <v>984.8280000000005</v>
      </c>
      <c r="F76" s="215">
        <v>1021.3439999999988</v>
      </c>
      <c r="G76" s="215">
        <v>1122.7608</v>
      </c>
      <c r="H76" s="215">
        <v>525.5543999999994</v>
      </c>
      <c r="I76" s="215">
        <v>1550.9784</v>
      </c>
      <c r="J76" s="215">
        <v>604.5408000000018</v>
      </c>
      <c r="K76" s="215">
        <v>0.8712000000000001</v>
      </c>
      <c r="L76" s="215">
        <v>10.1304000000011</v>
      </c>
      <c r="M76" s="215">
        <v>220.51200000000026</v>
      </c>
      <c r="N76" s="215">
        <v>634.439799999999</v>
      </c>
      <c r="O76" s="215">
        <v>895.7711999999999</v>
      </c>
      <c r="P76" s="215">
        <v>341.784</v>
      </c>
      <c r="Q76" s="418">
        <v>7913.515000000002</v>
      </c>
    </row>
    <row r="77" spans="1:17" ht="11.25">
      <c r="A77" s="403" t="s">
        <v>656</v>
      </c>
      <c r="B77" s="426">
        <v>0.2</v>
      </c>
      <c r="C77" s="398" t="s">
        <v>657</v>
      </c>
      <c r="D77" s="429" t="s">
        <v>606</v>
      </c>
      <c r="E77" s="215">
        <v>67.6239999999998</v>
      </c>
      <c r="F77" s="215">
        <v>69.74400000000023</v>
      </c>
      <c r="G77" s="215">
        <v>109.66800000000003</v>
      </c>
      <c r="H77" s="215">
        <v>77.25599999999977</v>
      </c>
      <c r="I77" s="215">
        <v>102.43199999999997</v>
      </c>
      <c r="J77" s="215">
        <v>48.3239999999998</v>
      </c>
      <c r="K77" s="215">
        <v>18.748</v>
      </c>
      <c r="L77" s="215">
        <v>14.284000000000379</v>
      </c>
      <c r="M77" s="215">
        <v>49.21999999999971</v>
      </c>
      <c r="N77" s="215">
        <v>31.040000000000145</v>
      </c>
      <c r="O77" s="215">
        <v>66.856</v>
      </c>
      <c r="P77" s="215">
        <v>29.84800000000032</v>
      </c>
      <c r="Q77" s="418">
        <v>685.044</v>
      </c>
    </row>
    <row r="78" spans="1:17" ht="11.25">
      <c r="A78" s="403" t="s">
        <v>658</v>
      </c>
      <c r="B78" s="426">
        <v>0.3</v>
      </c>
      <c r="C78" s="398" t="s">
        <v>659</v>
      </c>
      <c r="D78" s="429" t="s">
        <v>606</v>
      </c>
      <c r="E78" s="215">
        <v>88.40999999999994</v>
      </c>
      <c r="F78" s="215">
        <v>77.92199999999994</v>
      </c>
      <c r="G78" s="215">
        <v>84.40800000000017</v>
      </c>
      <c r="H78" s="215">
        <v>45.17399999999998</v>
      </c>
      <c r="I78" s="215">
        <v>53.57399999999998</v>
      </c>
      <c r="J78" s="215">
        <v>14.502000000000043</v>
      </c>
      <c r="K78" s="215">
        <v>0</v>
      </c>
      <c r="L78" s="215">
        <v>0</v>
      </c>
      <c r="M78" s="215">
        <v>0</v>
      </c>
      <c r="N78" s="215">
        <v>3.1799999999998363</v>
      </c>
      <c r="O78" s="215">
        <v>34.572</v>
      </c>
      <c r="P78" s="215">
        <v>4.66800000000012</v>
      </c>
      <c r="Q78" s="418">
        <v>406.4100000000001</v>
      </c>
    </row>
    <row r="79" spans="1:17" ht="11.25">
      <c r="A79" s="403" t="s">
        <v>660</v>
      </c>
      <c r="B79" s="426">
        <v>3.43</v>
      </c>
      <c r="C79" s="398" t="s">
        <v>661</v>
      </c>
      <c r="D79" s="429" t="s">
        <v>645</v>
      </c>
      <c r="E79" s="215">
        <v>1619.439999999995</v>
      </c>
      <c r="F79" s="215">
        <v>2116.5699999999997</v>
      </c>
      <c r="G79" s="215">
        <v>2183.560000000005</v>
      </c>
      <c r="H79" s="215">
        <v>1634.1299999999974</v>
      </c>
      <c r="I79" s="215">
        <v>1976.5999999999985</v>
      </c>
      <c r="J79" s="215">
        <v>705.1200000000025</v>
      </c>
      <c r="K79" s="215">
        <v>113.89</v>
      </c>
      <c r="L79" s="215">
        <v>0.49</v>
      </c>
      <c r="M79" s="215">
        <v>528.3700000000025</v>
      </c>
      <c r="N79" s="215">
        <v>1395.3600000000004</v>
      </c>
      <c r="O79" s="215">
        <v>1313.03</v>
      </c>
      <c r="P79" s="215">
        <v>690.9400000000023</v>
      </c>
      <c r="Q79" s="418">
        <v>14277.500000000002</v>
      </c>
    </row>
    <row r="80" spans="1:17" ht="11.25">
      <c r="A80" s="403" t="s">
        <v>662</v>
      </c>
      <c r="B80" s="426">
        <v>0.25</v>
      </c>
      <c r="C80" s="398" t="s">
        <v>663</v>
      </c>
      <c r="D80" s="429" t="s">
        <v>615</v>
      </c>
      <c r="E80" s="215">
        <v>45.99</v>
      </c>
      <c r="F80" s="215">
        <v>45.69</v>
      </c>
      <c r="G80" s="215">
        <v>49.41</v>
      </c>
      <c r="H80" s="215">
        <v>45.81</v>
      </c>
      <c r="I80" s="215">
        <v>50.149800000000006</v>
      </c>
      <c r="J80" s="215">
        <v>37.006800000000005</v>
      </c>
      <c r="K80" s="215">
        <v>19.181</v>
      </c>
      <c r="L80" s="215">
        <v>6.7614000000000205</v>
      </c>
      <c r="M80" s="215">
        <v>5.059</v>
      </c>
      <c r="N80" s="215">
        <v>13.864199999999999</v>
      </c>
      <c r="O80" s="215">
        <v>33</v>
      </c>
      <c r="P80" s="215">
        <v>30.767</v>
      </c>
      <c r="Q80" s="418">
        <v>382.6892</v>
      </c>
    </row>
    <row r="81" spans="1:17" ht="11.25">
      <c r="A81" s="403" t="s">
        <v>664</v>
      </c>
      <c r="B81" s="426">
        <v>12.3</v>
      </c>
      <c r="C81" s="398" t="s">
        <v>665</v>
      </c>
      <c r="D81" s="429" t="s">
        <v>645</v>
      </c>
      <c r="E81" s="215">
        <v>2813.5800000000004</v>
      </c>
      <c r="F81" s="215">
        <v>3061.38</v>
      </c>
      <c r="G81" s="215">
        <v>6345.444</v>
      </c>
      <c r="H81" s="215">
        <v>6253.548</v>
      </c>
      <c r="I81" s="215">
        <v>6735.204</v>
      </c>
      <c r="J81" s="215">
        <v>3598.224</v>
      </c>
      <c r="K81" s="215">
        <v>772.1280000000006</v>
      </c>
      <c r="L81" s="215">
        <v>452.67600000000084</v>
      </c>
      <c r="M81" s="215">
        <v>2518.5720000000006</v>
      </c>
      <c r="N81" s="215">
        <v>4419.912</v>
      </c>
      <c r="O81" s="215">
        <v>4709.124</v>
      </c>
      <c r="P81" s="215">
        <v>2776.788</v>
      </c>
      <c r="Q81" s="418">
        <v>44456.58</v>
      </c>
    </row>
    <row r="82" spans="1:17" ht="11.25">
      <c r="A82" s="403" t="s">
        <v>666</v>
      </c>
      <c r="B82" s="426">
        <v>14.2</v>
      </c>
      <c r="C82" s="398" t="s">
        <v>667</v>
      </c>
      <c r="D82" s="429" t="s">
        <v>645</v>
      </c>
      <c r="E82" s="215">
        <v>2202.449</v>
      </c>
      <c r="F82" s="215">
        <v>6243.347</v>
      </c>
      <c r="G82" s="215">
        <v>6890.645</v>
      </c>
      <c r="H82" s="215">
        <v>6110.102</v>
      </c>
      <c r="I82" s="215">
        <v>5370.696</v>
      </c>
      <c r="J82" s="215">
        <v>1846.874</v>
      </c>
      <c r="K82" s="215">
        <v>383.566</v>
      </c>
      <c r="L82" s="215">
        <v>0</v>
      </c>
      <c r="M82" s="215">
        <v>0</v>
      </c>
      <c r="N82" s="215">
        <v>1763.4796199999973</v>
      </c>
      <c r="O82" s="215">
        <v>3949.269</v>
      </c>
      <c r="P82" s="215">
        <v>1000.5459400000051</v>
      </c>
      <c r="Q82" s="418">
        <v>35760.973560000006</v>
      </c>
    </row>
    <row r="83" spans="1:17" ht="11.25">
      <c r="A83" s="403" t="s">
        <v>668</v>
      </c>
      <c r="B83" s="426">
        <v>0.15</v>
      </c>
      <c r="C83" s="412" t="s">
        <v>669</v>
      </c>
      <c r="D83" s="429" t="s">
        <v>615</v>
      </c>
      <c r="E83" s="215">
        <v>0</v>
      </c>
      <c r="F83" s="215">
        <v>0</v>
      </c>
      <c r="G83" s="215">
        <v>0</v>
      </c>
      <c r="H83" s="215">
        <v>72</v>
      </c>
      <c r="I83" s="215">
        <v>76.8</v>
      </c>
      <c r="J83" s="215">
        <v>72.9</v>
      </c>
      <c r="K83" s="215">
        <v>0</v>
      </c>
      <c r="L83" s="215">
        <v>0</v>
      </c>
      <c r="M83" s="215">
        <v>0</v>
      </c>
      <c r="N83" s="215">
        <v>25.8</v>
      </c>
      <c r="O83" s="215">
        <v>32.22</v>
      </c>
      <c r="P83" s="215">
        <v>0</v>
      </c>
      <c r="Q83" s="418">
        <v>279.72</v>
      </c>
    </row>
    <row r="84" spans="1:17" ht="11.25">
      <c r="A84" s="403" t="s">
        <v>670</v>
      </c>
      <c r="B84" s="426">
        <v>6.4</v>
      </c>
      <c r="C84" s="398" t="s">
        <v>671</v>
      </c>
      <c r="D84" s="432" t="s">
        <v>645</v>
      </c>
      <c r="E84" s="418">
        <v>2274.597</v>
      </c>
      <c r="F84" s="418">
        <v>2389.831</v>
      </c>
      <c r="G84" s="418">
        <v>2441.4886000000024</v>
      </c>
      <c r="H84" s="418">
        <v>3071.308</v>
      </c>
      <c r="I84" s="418">
        <v>2694.709</v>
      </c>
      <c r="J84" s="418">
        <v>920.007</v>
      </c>
      <c r="K84" s="418">
        <v>197.489</v>
      </c>
      <c r="L84" s="418">
        <v>0</v>
      </c>
      <c r="M84" s="418">
        <v>1044.141</v>
      </c>
      <c r="N84" s="418">
        <v>1025.0576000000033</v>
      </c>
      <c r="O84" s="418">
        <v>1713.2527999999957</v>
      </c>
      <c r="P84" s="418">
        <v>554.8760000000034</v>
      </c>
      <c r="Q84" s="418">
        <v>18326.757000000005</v>
      </c>
    </row>
    <row r="85" spans="1:17" ht="11.25">
      <c r="A85" s="403" t="s">
        <v>672</v>
      </c>
      <c r="B85" s="426">
        <v>1</v>
      </c>
      <c r="C85" s="740" t="s">
        <v>673</v>
      </c>
      <c r="D85" s="427">
        <v>10</v>
      </c>
      <c r="E85" s="215">
        <v>360.384</v>
      </c>
      <c r="F85" s="215">
        <v>511.698</v>
      </c>
      <c r="G85" s="215">
        <v>433.227</v>
      </c>
      <c r="H85" s="215">
        <v>199.1489999999999</v>
      </c>
      <c r="I85" s="215">
        <v>366.5790000000001</v>
      </c>
      <c r="J85" s="215">
        <v>35.85299999999999</v>
      </c>
      <c r="K85" s="215">
        <v>0.483</v>
      </c>
      <c r="L85" s="215">
        <v>0.075</v>
      </c>
      <c r="M85" s="215">
        <v>0.8640000000000327</v>
      </c>
      <c r="N85" s="215">
        <v>234.7289999999999</v>
      </c>
      <c r="O85" s="215">
        <v>308.406</v>
      </c>
      <c r="P85" s="215">
        <v>32.169</v>
      </c>
      <c r="Q85" s="418">
        <v>2483.616</v>
      </c>
    </row>
    <row r="86" spans="1:17" ht="11.25">
      <c r="A86" s="403" t="s">
        <v>674</v>
      </c>
      <c r="B86" s="426">
        <v>0.28</v>
      </c>
      <c r="C86" s="740"/>
      <c r="D86" s="429" t="s">
        <v>606</v>
      </c>
      <c r="E86" s="215">
        <v>224.8889999999999</v>
      </c>
      <c r="F86" s="215">
        <v>278.36550000000017</v>
      </c>
      <c r="G86" s="215">
        <v>298.71899999999994</v>
      </c>
      <c r="H86" s="215">
        <v>219.6794999999998</v>
      </c>
      <c r="I86" s="215">
        <v>271.86000000000035</v>
      </c>
      <c r="J86" s="215">
        <v>82.09349999999972</v>
      </c>
      <c r="K86" s="215">
        <v>2.153</v>
      </c>
      <c r="L86" s="215">
        <v>0</v>
      </c>
      <c r="M86" s="215">
        <v>21.095999999999773</v>
      </c>
      <c r="N86" s="215">
        <v>213.35400000000018</v>
      </c>
      <c r="O86" s="215">
        <v>213.687</v>
      </c>
      <c r="P86" s="215">
        <v>86.496</v>
      </c>
      <c r="Q86" s="418">
        <v>1912.3924999999997</v>
      </c>
    </row>
    <row r="87" spans="1:17" ht="11.25">
      <c r="A87" s="403" t="s">
        <v>675</v>
      </c>
      <c r="B87" s="426">
        <v>0.6</v>
      </c>
      <c r="C87" s="412" t="s">
        <v>676</v>
      </c>
      <c r="D87" s="429" t="s">
        <v>606</v>
      </c>
      <c r="E87" s="215">
        <v>639.291</v>
      </c>
      <c r="F87" s="215">
        <v>886.392</v>
      </c>
      <c r="G87" s="215">
        <v>689.985</v>
      </c>
      <c r="H87" s="215">
        <v>270.732</v>
      </c>
      <c r="I87" s="215">
        <v>612.498</v>
      </c>
      <c r="J87" s="215">
        <v>126.201</v>
      </c>
      <c r="K87" s="215">
        <v>0</v>
      </c>
      <c r="L87" s="215">
        <v>0</v>
      </c>
      <c r="M87" s="215">
        <v>0</v>
      </c>
      <c r="N87" s="215">
        <v>347.3879999999994</v>
      </c>
      <c r="O87" s="215">
        <v>488.163</v>
      </c>
      <c r="P87" s="215">
        <v>33.99599999999963</v>
      </c>
      <c r="Q87" s="418">
        <v>4094.6459999999993</v>
      </c>
    </row>
    <row r="88" spans="1:17" ht="11.25">
      <c r="A88" s="403" t="s">
        <v>677</v>
      </c>
      <c r="B88" s="426">
        <v>2</v>
      </c>
      <c r="C88" s="398" t="s">
        <v>678</v>
      </c>
      <c r="D88" s="429" t="s">
        <v>645</v>
      </c>
      <c r="E88" s="215">
        <v>107</v>
      </c>
      <c r="F88" s="215">
        <v>138</v>
      </c>
      <c r="G88" s="215">
        <v>1137</v>
      </c>
      <c r="H88" s="215">
        <v>753</v>
      </c>
      <c r="I88" s="215">
        <v>1011.119999999999</v>
      </c>
      <c r="J88" s="215">
        <v>408.2</v>
      </c>
      <c r="K88" s="215">
        <v>80.8</v>
      </c>
      <c r="L88" s="215">
        <v>0</v>
      </c>
      <c r="M88" s="215">
        <v>52.659999999999854</v>
      </c>
      <c r="N88" s="215">
        <v>654.95</v>
      </c>
      <c r="O88" s="215">
        <v>684.04</v>
      </c>
      <c r="P88" s="215">
        <v>302.31</v>
      </c>
      <c r="Q88" s="418">
        <v>5329.079999999999</v>
      </c>
    </row>
    <row r="89" spans="1:17" ht="11.25">
      <c r="A89" s="403" t="s">
        <v>679</v>
      </c>
      <c r="B89" s="426">
        <v>1.5</v>
      </c>
      <c r="C89" s="738" t="s">
        <v>680</v>
      </c>
      <c r="D89" s="429" t="s">
        <v>606</v>
      </c>
      <c r="E89" s="215">
        <v>571.968</v>
      </c>
      <c r="F89" s="215">
        <v>502.476</v>
      </c>
      <c r="G89" s="215">
        <v>697.55</v>
      </c>
      <c r="H89" s="215">
        <v>398.24</v>
      </c>
      <c r="I89" s="215">
        <v>489.2</v>
      </c>
      <c r="J89" s="215">
        <v>245.216</v>
      </c>
      <c r="K89" s="215">
        <v>84.936</v>
      </c>
      <c r="L89" s="215">
        <v>60.08560000000216</v>
      </c>
      <c r="M89" s="215">
        <v>109.65</v>
      </c>
      <c r="N89" s="215">
        <v>103.96800000000076</v>
      </c>
      <c r="O89" s="215">
        <v>269.056</v>
      </c>
      <c r="P89" s="215">
        <v>238.96999999999753</v>
      </c>
      <c r="Q89" s="418">
        <v>3771.3156000000004</v>
      </c>
    </row>
    <row r="90" spans="1:17" ht="11.25">
      <c r="A90" s="403" t="s">
        <v>681</v>
      </c>
      <c r="B90" s="426">
        <v>1.2</v>
      </c>
      <c r="C90" s="739"/>
      <c r="D90" s="429" t="s">
        <v>606</v>
      </c>
      <c r="E90" s="215">
        <v>1343.936</v>
      </c>
      <c r="F90" s="215">
        <v>1313.344</v>
      </c>
      <c r="G90" s="215">
        <v>2229.208</v>
      </c>
      <c r="H90" s="215">
        <v>1370.648</v>
      </c>
      <c r="I90" s="215">
        <v>1584.688</v>
      </c>
      <c r="J90" s="215">
        <v>686.576</v>
      </c>
      <c r="K90" s="215">
        <v>82.664</v>
      </c>
      <c r="L90" s="215">
        <v>20.072000000001026</v>
      </c>
      <c r="M90" s="215">
        <v>179.39200000000073</v>
      </c>
      <c r="N90" s="215">
        <v>335.008</v>
      </c>
      <c r="O90" s="215">
        <v>942.584</v>
      </c>
      <c r="P90" s="215">
        <v>247.5199999999995</v>
      </c>
      <c r="Q90" s="418">
        <v>10335.640000000001</v>
      </c>
    </row>
    <row r="91" spans="1:17" ht="11.25">
      <c r="A91" s="403" t="s">
        <v>682</v>
      </c>
      <c r="B91" s="426">
        <v>0.5</v>
      </c>
      <c r="C91" s="398" t="s">
        <v>683</v>
      </c>
      <c r="D91" s="429" t="s">
        <v>606</v>
      </c>
      <c r="E91" s="215">
        <v>226</v>
      </c>
      <c r="F91" s="215">
        <v>229</v>
      </c>
      <c r="G91" s="215">
        <v>285</v>
      </c>
      <c r="H91" s="215">
        <v>220</v>
      </c>
      <c r="I91" s="215">
        <v>298</v>
      </c>
      <c r="J91" s="215">
        <v>237</v>
      </c>
      <c r="K91" s="215">
        <v>93</v>
      </c>
      <c r="L91" s="215">
        <v>0</v>
      </c>
      <c r="M91" s="215">
        <v>211</v>
      </c>
      <c r="N91" s="215">
        <v>242</v>
      </c>
      <c r="O91" s="215">
        <v>248</v>
      </c>
      <c r="P91" s="215">
        <v>244.22</v>
      </c>
      <c r="Q91" s="418">
        <v>2533.22</v>
      </c>
    </row>
    <row r="92" spans="1:17" ht="11.25">
      <c r="A92" s="403" t="s">
        <v>684</v>
      </c>
      <c r="B92" s="426">
        <v>3.2</v>
      </c>
      <c r="C92" s="398" t="s">
        <v>685</v>
      </c>
      <c r="D92" s="429" t="s">
        <v>645</v>
      </c>
      <c r="E92" s="215">
        <v>915</v>
      </c>
      <c r="F92" s="215">
        <v>1388.63</v>
      </c>
      <c r="G92" s="215">
        <v>924.49</v>
      </c>
      <c r="H92" s="215">
        <v>1201.54</v>
      </c>
      <c r="I92" s="215">
        <v>896.45</v>
      </c>
      <c r="J92" s="215">
        <v>250.99</v>
      </c>
      <c r="K92" s="215">
        <v>169.95</v>
      </c>
      <c r="L92" s="215">
        <v>225.82</v>
      </c>
      <c r="M92" s="215">
        <v>479.89</v>
      </c>
      <c r="N92" s="215">
        <v>738.59</v>
      </c>
      <c r="O92" s="215">
        <v>1003.79</v>
      </c>
      <c r="P92" s="215">
        <v>414.67</v>
      </c>
      <c r="Q92" s="418">
        <v>8609.81</v>
      </c>
    </row>
    <row r="93" spans="1:17" ht="11.25">
      <c r="A93" s="403" t="s">
        <v>686</v>
      </c>
      <c r="B93" s="426">
        <v>3.6</v>
      </c>
      <c r="C93" s="398" t="s">
        <v>687</v>
      </c>
      <c r="D93" s="429" t="s">
        <v>645</v>
      </c>
      <c r="E93" s="215">
        <v>2055.8016000000002</v>
      </c>
      <c r="F93" s="215">
        <v>2233.9476</v>
      </c>
      <c r="G93" s="215">
        <v>2274.0912000000003</v>
      </c>
      <c r="H93" s="215">
        <v>1640.574</v>
      </c>
      <c r="I93" s="215">
        <v>1938.8916000000002</v>
      </c>
      <c r="J93" s="215">
        <v>1011.9276</v>
      </c>
      <c r="K93" s="215">
        <v>427.928</v>
      </c>
      <c r="L93" s="215">
        <v>212.45760000000027</v>
      </c>
      <c r="M93" s="215">
        <v>382.19</v>
      </c>
      <c r="N93" s="215">
        <v>799.2</v>
      </c>
      <c r="O93" s="215">
        <v>1479.6</v>
      </c>
      <c r="P93" s="215">
        <v>699.127</v>
      </c>
      <c r="Q93" s="418">
        <v>15155.7362</v>
      </c>
    </row>
    <row r="94" spans="1:17" ht="11.25">
      <c r="A94" s="403" t="s">
        <v>688</v>
      </c>
      <c r="B94" s="426">
        <v>0.2</v>
      </c>
      <c r="C94" s="398" t="s">
        <v>689</v>
      </c>
      <c r="D94" s="429" t="s">
        <v>615</v>
      </c>
      <c r="E94" s="215">
        <v>49.0032</v>
      </c>
      <c r="F94" s="215">
        <v>71.6148</v>
      </c>
      <c r="G94" s="215">
        <v>97.794</v>
      </c>
      <c r="H94" s="215">
        <v>89.298</v>
      </c>
      <c r="I94" s="215">
        <v>66.348</v>
      </c>
      <c r="J94" s="215">
        <v>44.2512</v>
      </c>
      <c r="K94" s="215">
        <v>32.4864</v>
      </c>
      <c r="L94" s="215">
        <v>18.421199999999864</v>
      </c>
      <c r="M94" s="215">
        <v>11.67840000000002</v>
      </c>
      <c r="N94" s="215">
        <v>2.8511999999998623</v>
      </c>
      <c r="O94" s="215">
        <v>11.862</v>
      </c>
      <c r="P94" s="215">
        <v>35.26199999999994</v>
      </c>
      <c r="Q94" s="418">
        <v>530.8703999999997</v>
      </c>
    </row>
    <row r="95" spans="1:17" ht="11.25">
      <c r="A95" s="403" t="s">
        <v>690</v>
      </c>
      <c r="B95" s="426">
        <v>1.52</v>
      </c>
      <c r="C95" s="398" t="s">
        <v>691</v>
      </c>
      <c r="D95" s="427" t="s">
        <v>692</v>
      </c>
      <c r="E95" s="431">
        <v>0</v>
      </c>
      <c r="F95" s="431">
        <v>0</v>
      </c>
      <c r="G95" s="431">
        <v>0</v>
      </c>
      <c r="H95" s="215">
        <v>226.962</v>
      </c>
      <c r="I95" s="215">
        <v>677.718</v>
      </c>
      <c r="J95" s="215">
        <v>364.952</v>
      </c>
      <c r="K95" s="215">
        <v>0</v>
      </c>
      <c r="L95" s="215">
        <v>0</v>
      </c>
      <c r="M95" s="215">
        <v>0</v>
      </c>
      <c r="N95" s="215">
        <v>330.1004000000001</v>
      </c>
      <c r="O95" s="215">
        <v>270.242</v>
      </c>
      <c r="P95" s="215">
        <v>173.84359999999998</v>
      </c>
      <c r="Q95" s="418">
        <v>2043.818</v>
      </c>
    </row>
    <row r="96" spans="1:17" ht="11.25">
      <c r="A96" s="403" t="s">
        <v>693</v>
      </c>
      <c r="B96" s="426">
        <v>10.5</v>
      </c>
      <c r="C96" s="398" t="s">
        <v>694</v>
      </c>
      <c r="D96" s="429" t="s">
        <v>645</v>
      </c>
      <c r="E96" s="215">
        <v>2791.6</v>
      </c>
      <c r="F96" s="215">
        <v>4076.7</v>
      </c>
      <c r="G96" s="215">
        <v>3550.4</v>
      </c>
      <c r="H96" s="215">
        <v>2990.4</v>
      </c>
      <c r="I96" s="215">
        <v>3128.3</v>
      </c>
      <c r="J96" s="215">
        <v>922.4</v>
      </c>
      <c r="K96" s="215">
        <v>168.1</v>
      </c>
      <c r="L96" s="215">
        <v>172</v>
      </c>
      <c r="M96" s="215">
        <v>1134.2</v>
      </c>
      <c r="N96" s="215">
        <v>2361.3</v>
      </c>
      <c r="O96" s="215">
        <v>2587.3</v>
      </c>
      <c r="P96" s="215">
        <v>1182.9</v>
      </c>
      <c r="Q96" s="418">
        <v>25065.6</v>
      </c>
    </row>
    <row r="97" spans="1:17" ht="11.25">
      <c r="A97" s="403" t="s">
        <v>695</v>
      </c>
      <c r="B97" s="426">
        <v>5</v>
      </c>
      <c r="C97" s="412" t="s">
        <v>696</v>
      </c>
      <c r="D97" s="430" t="s">
        <v>645</v>
      </c>
      <c r="E97" s="418">
        <v>1261.3754999999985</v>
      </c>
      <c r="F97" s="418">
        <v>1598.2155000000025</v>
      </c>
      <c r="G97" s="418">
        <v>1338.5084999999985</v>
      </c>
      <c r="H97" s="418">
        <v>2506.528500000001</v>
      </c>
      <c r="I97" s="418">
        <v>2406.347999999999</v>
      </c>
      <c r="J97" s="418">
        <v>1335.4215</v>
      </c>
      <c r="K97" s="418">
        <v>667.2435</v>
      </c>
      <c r="L97" s="418">
        <v>250.4565000000007</v>
      </c>
      <c r="M97" s="418">
        <v>882.6719999999984</v>
      </c>
      <c r="N97" s="418">
        <v>991.8724999999989</v>
      </c>
      <c r="O97" s="418">
        <v>910.822</v>
      </c>
      <c r="P97" s="418">
        <v>409.3425000000061</v>
      </c>
      <c r="Q97" s="418">
        <v>14558.806500000002</v>
      </c>
    </row>
    <row r="98" spans="1:17" ht="11.25">
      <c r="A98" s="403" t="s">
        <v>697</v>
      </c>
      <c r="B98" s="426">
        <v>1.08</v>
      </c>
      <c r="C98" s="412" t="s">
        <v>698</v>
      </c>
      <c r="D98" s="430" t="s">
        <v>645</v>
      </c>
      <c r="E98" s="418">
        <v>1089.375</v>
      </c>
      <c r="F98" s="418">
        <v>934.5</v>
      </c>
      <c r="G98" s="418">
        <v>1222.2945</v>
      </c>
      <c r="H98" s="418">
        <v>1133.8215</v>
      </c>
      <c r="I98" s="418">
        <v>1185.24</v>
      </c>
      <c r="J98" s="418">
        <v>1252.671</v>
      </c>
      <c r="K98" s="418">
        <v>819</v>
      </c>
      <c r="L98" s="418">
        <v>696.339</v>
      </c>
      <c r="M98" s="418">
        <v>472.06949999999824</v>
      </c>
      <c r="N98" s="418">
        <v>785.6414999999989</v>
      </c>
      <c r="O98" s="418">
        <v>1036.319</v>
      </c>
      <c r="P98" s="418">
        <v>708.855</v>
      </c>
      <c r="Q98" s="418">
        <v>11336.125999999997</v>
      </c>
    </row>
    <row r="99" spans="1:17" ht="11.25">
      <c r="A99" s="403" t="s">
        <v>699</v>
      </c>
      <c r="B99" s="426">
        <v>0.32</v>
      </c>
      <c r="C99" s="398" t="s">
        <v>700</v>
      </c>
      <c r="D99" s="429" t="s">
        <v>606</v>
      </c>
      <c r="E99" s="215">
        <v>74.463</v>
      </c>
      <c r="F99" s="215">
        <v>84.111</v>
      </c>
      <c r="G99" s="215">
        <v>113.331</v>
      </c>
      <c r="H99" s="215">
        <v>106.953</v>
      </c>
      <c r="I99" s="215">
        <v>118.373</v>
      </c>
      <c r="J99" s="215">
        <v>105.994</v>
      </c>
      <c r="K99" s="215">
        <v>79.447</v>
      </c>
      <c r="L99" s="215">
        <v>62.445</v>
      </c>
      <c r="M99" s="215">
        <v>61.044</v>
      </c>
      <c r="N99" s="215">
        <v>64.107</v>
      </c>
      <c r="O99" s="215">
        <v>82.117</v>
      </c>
      <c r="P99" s="215">
        <v>88.895</v>
      </c>
      <c r="Q99" s="418">
        <v>1041.28</v>
      </c>
    </row>
    <row r="100" spans="1:17" ht="11.25">
      <c r="A100" s="403" t="s">
        <v>701</v>
      </c>
      <c r="B100" s="426">
        <v>0.5</v>
      </c>
      <c r="C100" s="740" t="s">
        <v>702</v>
      </c>
      <c r="D100" s="429" t="s">
        <v>606</v>
      </c>
      <c r="E100" s="215">
        <v>163</v>
      </c>
      <c r="F100" s="215">
        <v>189</v>
      </c>
      <c r="G100" s="215">
        <v>225</v>
      </c>
      <c r="H100" s="215">
        <v>191</v>
      </c>
      <c r="I100" s="215">
        <v>224</v>
      </c>
      <c r="J100" s="215">
        <v>114</v>
      </c>
      <c r="K100" s="215">
        <v>0</v>
      </c>
      <c r="L100" s="215">
        <v>0</v>
      </c>
      <c r="M100" s="215">
        <v>0</v>
      </c>
      <c r="N100" s="215">
        <v>0</v>
      </c>
      <c r="O100" s="215">
        <v>276</v>
      </c>
      <c r="P100" s="215">
        <v>111</v>
      </c>
      <c r="Q100" s="418">
        <v>1493</v>
      </c>
    </row>
    <row r="101" spans="1:17" ht="11.25">
      <c r="A101" s="403" t="s">
        <v>703</v>
      </c>
      <c r="B101" s="426">
        <v>0.8</v>
      </c>
      <c r="C101" s="740"/>
      <c r="D101" s="429" t="s">
        <v>606</v>
      </c>
      <c r="E101" s="215">
        <v>328.7220000000001</v>
      </c>
      <c r="F101" s="215">
        <v>340.5999999999998</v>
      </c>
      <c r="G101" s="215">
        <v>406.41000000000025</v>
      </c>
      <c r="H101" s="215">
        <v>314.19999999999993</v>
      </c>
      <c r="I101" s="215">
        <v>378</v>
      </c>
      <c r="J101" s="215">
        <v>141.70799999999986</v>
      </c>
      <c r="K101" s="215">
        <v>16.292</v>
      </c>
      <c r="L101" s="215">
        <v>0</v>
      </c>
      <c r="M101" s="215">
        <v>70.27</v>
      </c>
      <c r="N101" s="215">
        <v>147.34000000000015</v>
      </c>
      <c r="O101" s="215">
        <v>282</v>
      </c>
      <c r="P101" s="215">
        <v>118</v>
      </c>
      <c r="Q101" s="418">
        <v>2543.542</v>
      </c>
    </row>
    <row r="102" spans="1:17" ht="11.25">
      <c r="A102" s="403" t="s">
        <v>704</v>
      </c>
      <c r="B102" s="426">
        <v>0.5</v>
      </c>
      <c r="C102" s="740"/>
      <c r="D102" s="429" t="s">
        <v>606</v>
      </c>
      <c r="E102" s="215">
        <v>197.36</v>
      </c>
      <c r="F102" s="215">
        <v>166.20239999999998</v>
      </c>
      <c r="G102" s="215">
        <v>226.59759999999997</v>
      </c>
      <c r="H102" s="215">
        <v>195.68</v>
      </c>
      <c r="I102" s="215">
        <v>218.4</v>
      </c>
      <c r="J102" s="215">
        <v>71.72480000000004</v>
      </c>
      <c r="K102" s="215">
        <v>6.675</v>
      </c>
      <c r="L102" s="215">
        <v>0</v>
      </c>
      <c r="M102" s="215">
        <v>27.598</v>
      </c>
      <c r="N102" s="215">
        <v>58</v>
      </c>
      <c r="O102" s="215">
        <v>144</v>
      </c>
      <c r="P102" s="215">
        <v>36</v>
      </c>
      <c r="Q102" s="418">
        <v>1348.2378</v>
      </c>
    </row>
    <row r="103" spans="1:17" ht="11.25">
      <c r="A103" s="403" t="s">
        <v>705</v>
      </c>
      <c r="B103" s="426">
        <v>0.4</v>
      </c>
      <c r="C103" s="398" t="s">
        <v>706</v>
      </c>
      <c r="D103" s="429" t="s">
        <v>606</v>
      </c>
      <c r="E103" s="215">
        <v>210</v>
      </c>
      <c r="F103" s="215">
        <v>264</v>
      </c>
      <c r="G103" s="215">
        <v>267</v>
      </c>
      <c r="H103" s="215">
        <v>255</v>
      </c>
      <c r="I103" s="215">
        <v>270</v>
      </c>
      <c r="J103" s="215">
        <v>135</v>
      </c>
      <c r="K103" s="215">
        <v>51</v>
      </c>
      <c r="L103" s="215">
        <v>36</v>
      </c>
      <c r="M103" s="215">
        <v>91.5</v>
      </c>
      <c r="N103" s="215">
        <v>76.5</v>
      </c>
      <c r="O103" s="215">
        <v>222</v>
      </c>
      <c r="P103" s="215">
        <v>75</v>
      </c>
      <c r="Q103" s="418">
        <v>1953</v>
      </c>
    </row>
    <row r="104" spans="1:17" ht="11.25">
      <c r="A104" s="403" t="s">
        <v>707</v>
      </c>
      <c r="B104" s="426">
        <v>1.775</v>
      </c>
      <c r="C104" s="398" t="s">
        <v>708</v>
      </c>
      <c r="D104" s="429" t="s">
        <v>606</v>
      </c>
      <c r="E104" s="431">
        <v>0</v>
      </c>
      <c r="F104" s="431">
        <v>0</v>
      </c>
      <c r="G104" s="431">
        <v>0</v>
      </c>
      <c r="H104" s="215">
        <v>87.99599999999964</v>
      </c>
      <c r="I104" s="215">
        <v>800.799</v>
      </c>
      <c r="J104" s="215">
        <v>170.36400000000003</v>
      </c>
      <c r="K104" s="215">
        <v>0</v>
      </c>
      <c r="L104" s="215">
        <v>0</v>
      </c>
      <c r="M104" s="215">
        <v>17.649000000000118</v>
      </c>
      <c r="N104" s="215">
        <v>231</v>
      </c>
      <c r="O104" s="215">
        <v>642</v>
      </c>
      <c r="P104" s="215">
        <v>252</v>
      </c>
      <c r="Q104" s="418">
        <v>2201.808</v>
      </c>
    </row>
    <row r="105" spans="1:17" ht="11.25">
      <c r="A105" s="403" t="s">
        <v>709</v>
      </c>
      <c r="B105" s="426">
        <v>0.6</v>
      </c>
      <c r="C105" s="398" t="s">
        <v>710</v>
      </c>
      <c r="D105" s="429" t="s">
        <v>606</v>
      </c>
      <c r="E105" s="215">
        <v>136.288</v>
      </c>
      <c r="F105" s="215">
        <v>118.952</v>
      </c>
      <c r="G105" s="215">
        <v>140.67799999999988</v>
      </c>
      <c r="H105" s="215">
        <v>102.31200000000013</v>
      </c>
      <c r="I105" s="215">
        <v>158.616</v>
      </c>
      <c r="J105" s="215">
        <v>98.41400000000021</v>
      </c>
      <c r="K105" s="215">
        <v>0</v>
      </c>
      <c r="L105" s="215">
        <v>0</v>
      </c>
      <c r="M105" s="215">
        <v>196.846</v>
      </c>
      <c r="N105" s="215">
        <v>116.70999999999958</v>
      </c>
      <c r="O105" s="215">
        <v>113.892</v>
      </c>
      <c r="P105" s="215">
        <v>91.88599999999997</v>
      </c>
      <c r="Q105" s="418">
        <v>1274.5939999999998</v>
      </c>
    </row>
    <row r="106" spans="1:17" ht="11.25">
      <c r="A106" s="403" t="s">
        <v>711</v>
      </c>
      <c r="B106" s="426">
        <v>0.4</v>
      </c>
      <c r="C106" s="398" t="s">
        <v>712</v>
      </c>
      <c r="D106" s="429" t="s">
        <v>606</v>
      </c>
      <c r="E106" s="215">
        <v>95.64</v>
      </c>
      <c r="F106" s="215">
        <v>77.88</v>
      </c>
      <c r="G106" s="215">
        <v>94.08</v>
      </c>
      <c r="H106" s="215">
        <v>112.8</v>
      </c>
      <c r="I106" s="215">
        <v>122.88</v>
      </c>
      <c r="J106" s="215">
        <v>97.32</v>
      </c>
      <c r="K106" s="215">
        <v>116.04</v>
      </c>
      <c r="L106" s="215">
        <v>111.12</v>
      </c>
      <c r="M106" s="215">
        <v>92.16</v>
      </c>
      <c r="N106" s="215">
        <v>105.84</v>
      </c>
      <c r="O106" s="215">
        <v>149.28</v>
      </c>
      <c r="P106" s="215">
        <v>176.64</v>
      </c>
      <c r="Q106" s="418">
        <v>1351.68</v>
      </c>
    </row>
    <row r="107" spans="1:17" ht="11.25">
      <c r="A107" s="403" t="s">
        <v>713</v>
      </c>
      <c r="B107" s="741">
        <v>3.6</v>
      </c>
      <c r="C107" s="738" t="s">
        <v>714</v>
      </c>
      <c r="D107" s="429" t="s">
        <v>645</v>
      </c>
      <c r="E107" s="215">
        <v>1724.408</v>
      </c>
      <c r="F107" s="215">
        <v>1635.382</v>
      </c>
      <c r="G107" s="215">
        <v>1057.406</v>
      </c>
      <c r="H107" s="215">
        <v>0</v>
      </c>
      <c r="I107" s="215">
        <v>1170.008</v>
      </c>
      <c r="J107" s="215">
        <v>828.352</v>
      </c>
      <c r="K107" s="215">
        <v>459.802</v>
      </c>
      <c r="L107" s="215">
        <v>296.744</v>
      </c>
      <c r="M107" s="215">
        <v>316.834</v>
      </c>
      <c r="N107" s="215">
        <v>420.49</v>
      </c>
      <c r="O107" s="215">
        <v>728</v>
      </c>
      <c r="P107" s="215">
        <v>364</v>
      </c>
      <c r="Q107" s="418">
        <v>9001.426</v>
      </c>
    </row>
    <row r="108" spans="1:17" ht="11.25">
      <c r="A108" s="403" t="s">
        <v>715</v>
      </c>
      <c r="B108" s="742"/>
      <c r="C108" s="739"/>
      <c r="D108" s="429" t="s">
        <v>645</v>
      </c>
      <c r="E108" s="431">
        <v>0</v>
      </c>
      <c r="F108" s="431">
        <v>0</v>
      </c>
      <c r="G108" s="431">
        <v>0</v>
      </c>
      <c r="H108" s="431">
        <v>0</v>
      </c>
      <c r="I108" s="431">
        <v>0</v>
      </c>
      <c r="J108" s="431">
        <v>0</v>
      </c>
      <c r="K108" s="431">
        <v>0</v>
      </c>
      <c r="L108" s="431">
        <v>0</v>
      </c>
      <c r="M108" s="431">
        <v>0</v>
      </c>
      <c r="N108" s="431">
        <v>0</v>
      </c>
      <c r="O108" s="215">
        <v>246.55365000000006</v>
      </c>
      <c r="P108" s="215">
        <v>10.559849999999898</v>
      </c>
      <c r="Q108" s="418">
        <v>257.11349999999993</v>
      </c>
    </row>
    <row r="109" spans="1:17" ht="11.25">
      <c r="A109" s="403" t="s">
        <v>716</v>
      </c>
      <c r="B109" s="426">
        <v>2.2</v>
      </c>
      <c r="C109" s="398" t="s">
        <v>717</v>
      </c>
      <c r="D109" s="429" t="s">
        <v>645</v>
      </c>
      <c r="E109" s="215">
        <v>885.708</v>
      </c>
      <c r="F109" s="215">
        <v>842.202</v>
      </c>
      <c r="G109" s="215">
        <v>982.17</v>
      </c>
      <c r="H109" s="215">
        <v>885.6</v>
      </c>
      <c r="I109" s="215">
        <v>1020.294</v>
      </c>
      <c r="J109" s="215">
        <v>774</v>
      </c>
      <c r="K109" s="215">
        <v>264.672</v>
      </c>
      <c r="L109" s="215">
        <v>71.1180000000004</v>
      </c>
      <c r="M109" s="215">
        <v>83.646</v>
      </c>
      <c r="N109" s="215">
        <v>404.424</v>
      </c>
      <c r="O109" s="215">
        <v>574.974</v>
      </c>
      <c r="P109" s="215">
        <v>264.24</v>
      </c>
      <c r="Q109" s="418">
        <v>7053.048</v>
      </c>
    </row>
    <row r="110" spans="1:17" ht="11.25">
      <c r="A110" s="403" t="s">
        <v>718</v>
      </c>
      <c r="B110" s="426">
        <v>2.4</v>
      </c>
      <c r="C110" s="398" t="s">
        <v>719</v>
      </c>
      <c r="D110" s="429" t="s">
        <v>606</v>
      </c>
      <c r="E110" s="215">
        <v>417.62</v>
      </c>
      <c r="F110" s="215">
        <v>572.164</v>
      </c>
      <c r="G110" s="215">
        <v>515.968</v>
      </c>
      <c r="H110" s="215">
        <v>277.592</v>
      </c>
      <c r="I110" s="215">
        <v>0</v>
      </c>
      <c r="J110" s="215">
        <v>0</v>
      </c>
      <c r="K110" s="215">
        <v>0</v>
      </c>
      <c r="L110" s="215">
        <v>0</v>
      </c>
      <c r="M110" s="215">
        <v>0</v>
      </c>
      <c r="N110" s="215">
        <v>0</v>
      </c>
      <c r="O110" s="215">
        <v>181.904</v>
      </c>
      <c r="P110" s="215">
        <v>60.41599999999993</v>
      </c>
      <c r="Q110" s="418">
        <v>2025.664</v>
      </c>
    </row>
    <row r="111" spans="1:17" ht="11.25">
      <c r="A111" s="403" t="s">
        <v>720</v>
      </c>
      <c r="B111" s="426">
        <v>0.66</v>
      </c>
      <c r="C111" s="412" t="s">
        <v>721</v>
      </c>
      <c r="D111" s="430" t="s">
        <v>615</v>
      </c>
      <c r="E111" s="418">
        <v>378.8400000000004</v>
      </c>
      <c r="F111" s="418">
        <v>375.36</v>
      </c>
      <c r="G111" s="418">
        <v>429.36000000000024</v>
      </c>
      <c r="H111" s="418">
        <v>373.8</v>
      </c>
      <c r="I111" s="418">
        <v>424.2</v>
      </c>
      <c r="J111" s="418">
        <v>335.4</v>
      </c>
      <c r="K111" s="418">
        <v>334.2</v>
      </c>
      <c r="L111" s="418">
        <v>54.6</v>
      </c>
      <c r="M111" s="418">
        <v>338.04</v>
      </c>
      <c r="N111" s="418">
        <v>370.2</v>
      </c>
      <c r="O111" s="418">
        <v>280.92</v>
      </c>
      <c r="P111" s="418">
        <v>370.55999999999966</v>
      </c>
      <c r="Q111" s="418">
        <v>4065.48</v>
      </c>
    </row>
    <row r="112" spans="1:17" ht="11.25">
      <c r="A112" s="403" t="s">
        <v>722</v>
      </c>
      <c r="B112" s="426">
        <v>1</v>
      </c>
      <c r="C112" s="412" t="s">
        <v>723</v>
      </c>
      <c r="D112" s="430" t="s">
        <v>645</v>
      </c>
      <c r="E112" s="418">
        <v>750.1900000000005</v>
      </c>
      <c r="F112" s="418">
        <v>691.1100000000001</v>
      </c>
      <c r="G112" s="418">
        <v>684.2150000000008</v>
      </c>
      <c r="H112" s="418">
        <v>396.8299999999988</v>
      </c>
      <c r="I112" s="418">
        <v>578.7950000000012</v>
      </c>
      <c r="J112" s="418">
        <v>216.40499999999975</v>
      </c>
      <c r="K112" s="418">
        <v>157.92</v>
      </c>
      <c r="L112" s="418">
        <v>154.2099999999998</v>
      </c>
      <c r="M112" s="418">
        <v>201.11000000000013</v>
      </c>
      <c r="N112" s="418">
        <v>203.03500000000076</v>
      </c>
      <c r="O112" s="418">
        <v>535.605</v>
      </c>
      <c r="P112" s="418">
        <v>219.44999999999936</v>
      </c>
      <c r="Q112" s="418">
        <v>4788.875000000001</v>
      </c>
    </row>
    <row r="113" spans="1:17" ht="11.25">
      <c r="A113" s="403" t="s">
        <v>724</v>
      </c>
      <c r="B113" s="426">
        <v>1.3</v>
      </c>
      <c r="C113" s="398" t="s">
        <v>725</v>
      </c>
      <c r="D113" s="427" t="s">
        <v>726</v>
      </c>
      <c r="E113" s="215">
        <v>546.252</v>
      </c>
      <c r="F113" s="215">
        <v>1213.74</v>
      </c>
      <c r="G113" s="215">
        <v>660.5280000000001</v>
      </c>
      <c r="H113" s="215">
        <v>356.17199999999997</v>
      </c>
      <c r="I113" s="215">
        <v>610.2840000000002</v>
      </c>
      <c r="J113" s="215">
        <v>362.1839999999996</v>
      </c>
      <c r="K113" s="215">
        <v>112.86</v>
      </c>
      <c r="L113" s="215">
        <v>0</v>
      </c>
      <c r="M113" s="215">
        <v>0</v>
      </c>
      <c r="N113" s="215">
        <v>57.23999999999978</v>
      </c>
      <c r="O113" s="215">
        <v>586.788</v>
      </c>
      <c r="P113" s="215">
        <v>349.1040000000001</v>
      </c>
      <c r="Q113" s="418">
        <v>4855.152</v>
      </c>
    </row>
    <row r="114" spans="1:17" ht="11.25">
      <c r="A114" s="403" t="s">
        <v>727</v>
      </c>
      <c r="B114" s="426">
        <v>1.08</v>
      </c>
      <c r="C114" s="738" t="s">
        <v>728</v>
      </c>
      <c r="D114" s="429" t="s">
        <v>645</v>
      </c>
      <c r="E114" s="215">
        <v>308.5</v>
      </c>
      <c r="F114" s="215">
        <v>534.2</v>
      </c>
      <c r="G114" s="215">
        <v>427.5</v>
      </c>
      <c r="H114" s="215">
        <v>445.0999999999999</v>
      </c>
      <c r="I114" s="215">
        <v>425.3000000000002</v>
      </c>
      <c r="J114" s="215">
        <v>212</v>
      </c>
      <c r="K114" s="215">
        <v>60.7</v>
      </c>
      <c r="L114" s="215">
        <v>0</v>
      </c>
      <c r="M114" s="215">
        <v>55.400000000000084</v>
      </c>
      <c r="N114" s="215">
        <v>117.30000000000017</v>
      </c>
      <c r="O114" s="215">
        <v>191.4</v>
      </c>
      <c r="P114" s="215">
        <v>92.30000000000017</v>
      </c>
      <c r="Q114" s="418">
        <v>2869.7</v>
      </c>
    </row>
    <row r="115" spans="1:17" ht="11.25">
      <c r="A115" s="403" t="s">
        <v>729</v>
      </c>
      <c r="B115" s="426">
        <v>1.174</v>
      </c>
      <c r="C115" s="739"/>
      <c r="D115" s="429" t="s">
        <v>645</v>
      </c>
      <c r="E115" s="215">
        <v>922.2799999999988</v>
      </c>
      <c r="F115" s="215">
        <v>1185.7800000000007</v>
      </c>
      <c r="G115" s="215">
        <v>1063.8599999999988</v>
      </c>
      <c r="H115" s="215">
        <v>860.1400000000012</v>
      </c>
      <c r="I115" s="215">
        <v>995.8099999999995</v>
      </c>
      <c r="J115" s="215">
        <v>517.9799999999996</v>
      </c>
      <c r="K115" s="215">
        <v>77.92</v>
      </c>
      <c r="L115" s="215">
        <v>0</v>
      </c>
      <c r="M115" s="215">
        <v>75.06000000000131</v>
      </c>
      <c r="N115" s="215">
        <v>305.3299999999999</v>
      </c>
      <c r="O115" s="215">
        <v>294.04</v>
      </c>
      <c r="P115" s="215">
        <v>189.041999999999</v>
      </c>
      <c r="Q115" s="418">
        <v>6487.241999999998</v>
      </c>
    </row>
    <row r="116" spans="1:17" ht="11.25">
      <c r="A116" s="403" t="s">
        <v>730</v>
      </c>
      <c r="B116" s="426">
        <v>0.4</v>
      </c>
      <c r="C116" s="412" t="s">
        <v>731</v>
      </c>
      <c r="D116" s="429" t="s">
        <v>606</v>
      </c>
      <c r="E116" s="215">
        <v>190.55</v>
      </c>
      <c r="F116" s="215">
        <v>241.45</v>
      </c>
      <c r="G116" s="215">
        <v>252.5</v>
      </c>
      <c r="H116" s="215">
        <v>251.9</v>
      </c>
      <c r="I116" s="215">
        <v>221.4</v>
      </c>
      <c r="J116" s="215">
        <v>129.4</v>
      </c>
      <c r="K116" s="215">
        <v>38.1</v>
      </c>
      <c r="L116" s="215">
        <v>23.6</v>
      </c>
      <c r="M116" s="215">
        <v>73.5</v>
      </c>
      <c r="N116" s="215">
        <v>142.1</v>
      </c>
      <c r="O116" s="215">
        <v>158.2</v>
      </c>
      <c r="P116" s="215">
        <v>70.9</v>
      </c>
      <c r="Q116" s="418">
        <v>1793.6</v>
      </c>
    </row>
    <row r="117" spans="1:17" ht="11.25">
      <c r="A117" s="403" t="s">
        <v>732</v>
      </c>
      <c r="B117" s="426">
        <v>0.13</v>
      </c>
      <c r="C117" s="433" t="s">
        <v>733</v>
      </c>
      <c r="D117" s="429" t="s">
        <v>606</v>
      </c>
      <c r="E117" s="215">
        <v>44.041000000000025</v>
      </c>
      <c r="F117" s="215">
        <v>86.01999999999998</v>
      </c>
      <c r="G117" s="215">
        <v>96</v>
      </c>
      <c r="H117" s="215">
        <v>108</v>
      </c>
      <c r="I117" s="215">
        <v>92</v>
      </c>
      <c r="J117" s="215">
        <v>85</v>
      </c>
      <c r="K117" s="215">
        <v>65</v>
      </c>
      <c r="L117" s="215">
        <v>28</v>
      </c>
      <c r="M117" s="215">
        <v>43.976</v>
      </c>
      <c r="N117" s="215">
        <v>53.024</v>
      </c>
      <c r="O117" s="215">
        <v>69</v>
      </c>
      <c r="P117" s="215">
        <v>65</v>
      </c>
      <c r="Q117" s="418">
        <v>835.061</v>
      </c>
    </row>
    <row r="118" spans="1:17" ht="11.25">
      <c r="A118" s="403" t="s">
        <v>734</v>
      </c>
      <c r="B118" s="426">
        <v>3.1</v>
      </c>
      <c r="C118" s="398" t="s">
        <v>735</v>
      </c>
      <c r="D118" s="429" t="s">
        <v>606</v>
      </c>
      <c r="E118" s="215">
        <v>0</v>
      </c>
      <c r="F118" s="215">
        <v>0</v>
      </c>
      <c r="G118" s="215">
        <v>18.899999999999977</v>
      </c>
      <c r="H118" s="215">
        <v>10.700000000000045</v>
      </c>
      <c r="I118" s="215">
        <v>0</v>
      </c>
      <c r="J118" s="215">
        <v>8.799999999999955</v>
      </c>
      <c r="K118" s="215">
        <v>0</v>
      </c>
      <c r="L118" s="215">
        <v>0</v>
      </c>
      <c r="M118" s="215">
        <v>0</v>
      </c>
      <c r="N118" s="215">
        <v>0</v>
      </c>
      <c r="O118" s="215">
        <v>0</v>
      </c>
      <c r="P118" s="215">
        <v>0</v>
      </c>
      <c r="Q118" s="418">
        <v>38.39999999999998</v>
      </c>
    </row>
    <row r="119" spans="1:17" ht="11.25">
      <c r="A119" s="403" t="s">
        <v>736</v>
      </c>
      <c r="B119" s="426">
        <v>1.072</v>
      </c>
      <c r="C119" s="740" t="s">
        <v>737</v>
      </c>
      <c r="D119" s="430" t="s">
        <v>606</v>
      </c>
      <c r="E119" s="215">
        <v>39</v>
      </c>
      <c r="F119" s="215">
        <v>47</v>
      </c>
      <c r="G119" s="215">
        <v>48</v>
      </c>
      <c r="H119" s="215">
        <v>47</v>
      </c>
      <c r="I119" s="215">
        <v>47</v>
      </c>
      <c r="J119" s="215">
        <v>45.9369999999999</v>
      </c>
      <c r="K119" s="215">
        <v>29.063</v>
      </c>
      <c r="L119" s="215">
        <v>22</v>
      </c>
      <c r="M119" s="215">
        <v>31.566000000000027</v>
      </c>
      <c r="N119" s="215">
        <v>10.433999999999969</v>
      </c>
      <c r="O119" s="215">
        <v>0</v>
      </c>
      <c r="P119" s="215">
        <v>84</v>
      </c>
      <c r="Q119" s="418">
        <v>450.99999999999983</v>
      </c>
    </row>
    <row r="120" spans="1:17" ht="11.25">
      <c r="A120" s="403" t="s">
        <v>738</v>
      </c>
      <c r="B120" s="426">
        <v>1.1</v>
      </c>
      <c r="C120" s="740"/>
      <c r="D120" s="430" t="s">
        <v>606</v>
      </c>
      <c r="E120" s="215">
        <v>54.36</v>
      </c>
      <c r="F120" s="215">
        <v>64</v>
      </c>
      <c r="G120" s="215">
        <v>63.72</v>
      </c>
      <c r="H120" s="215">
        <v>62.84</v>
      </c>
      <c r="I120" s="215">
        <v>63.48</v>
      </c>
      <c r="J120" s="215">
        <v>60.68</v>
      </c>
      <c r="K120" s="215">
        <v>47.36</v>
      </c>
      <c r="L120" s="215">
        <v>34.44</v>
      </c>
      <c r="M120" s="215">
        <v>46.44</v>
      </c>
      <c r="N120" s="215">
        <v>17.8</v>
      </c>
      <c r="O120" s="215">
        <v>46.56</v>
      </c>
      <c r="P120" s="215">
        <v>62.92</v>
      </c>
      <c r="Q120" s="418">
        <v>624.6</v>
      </c>
    </row>
    <row r="121" spans="1:17" ht="11.25">
      <c r="A121" s="403" t="s">
        <v>739</v>
      </c>
      <c r="B121" s="426">
        <v>0.875</v>
      </c>
      <c r="C121" s="412" t="s">
        <v>740</v>
      </c>
      <c r="D121" s="429" t="s">
        <v>606</v>
      </c>
      <c r="E121" s="215">
        <v>141</v>
      </c>
      <c r="F121" s="215">
        <v>139</v>
      </c>
      <c r="G121" s="215">
        <v>160</v>
      </c>
      <c r="H121" s="215">
        <v>151</v>
      </c>
      <c r="I121" s="215">
        <v>129</v>
      </c>
      <c r="J121" s="215">
        <v>95</v>
      </c>
      <c r="K121" s="215">
        <v>65</v>
      </c>
      <c r="L121" s="215">
        <v>0</v>
      </c>
      <c r="M121" s="215">
        <v>0</v>
      </c>
      <c r="N121" s="215">
        <v>47.3107</v>
      </c>
      <c r="O121" s="215">
        <v>129.986</v>
      </c>
      <c r="P121" s="215">
        <v>121.027</v>
      </c>
      <c r="Q121" s="418">
        <v>1178.3237</v>
      </c>
    </row>
    <row r="122" spans="1:17" ht="11.25">
      <c r="A122" s="403" t="s">
        <v>741</v>
      </c>
      <c r="B122" s="426">
        <v>0.75</v>
      </c>
      <c r="C122" s="412" t="s">
        <v>742</v>
      </c>
      <c r="D122" s="429" t="s">
        <v>606</v>
      </c>
      <c r="E122" s="215">
        <v>94.72</v>
      </c>
      <c r="F122" s="215">
        <v>90.32</v>
      </c>
      <c r="G122" s="215">
        <v>109.33920000000042</v>
      </c>
      <c r="H122" s="215">
        <v>102.80479999999982</v>
      </c>
      <c r="I122" s="215">
        <v>105.03119999999996</v>
      </c>
      <c r="J122" s="215">
        <v>78.56</v>
      </c>
      <c r="K122" s="215">
        <v>15.544</v>
      </c>
      <c r="L122" s="215">
        <v>0</v>
      </c>
      <c r="M122" s="215">
        <v>0</v>
      </c>
      <c r="N122" s="215">
        <v>101.72639999999897</v>
      </c>
      <c r="O122" s="215">
        <v>95.52239999999999</v>
      </c>
      <c r="P122" s="215">
        <v>86.91919999999925</v>
      </c>
      <c r="Q122" s="418">
        <v>880.4871999999984</v>
      </c>
    </row>
    <row r="123" spans="1:17" ht="11.25">
      <c r="A123" s="403" t="s">
        <v>743</v>
      </c>
      <c r="B123" s="426">
        <v>1</v>
      </c>
      <c r="C123" s="412" t="s">
        <v>744</v>
      </c>
      <c r="D123" s="429" t="s">
        <v>615</v>
      </c>
      <c r="E123" s="215">
        <v>177.879</v>
      </c>
      <c r="F123" s="215">
        <v>172.334</v>
      </c>
      <c r="G123" s="215">
        <v>197.435</v>
      </c>
      <c r="H123" s="215">
        <v>180.786</v>
      </c>
      <c r="I123" s="215">
        <v>91.92</v>
      </c>
      <c r="J123" s="215">
        <v>117.48</v>
      </c>
      <c r="K123" s="215">
        <v>0</v>
      </c>
      <c r="L123" s="215">
        <v>0</v>
      </c>
      <c r="M123" s="215">
        <v>0</v>
      </c>
      <c r="N123" s="215">
        <v>0</v>
      </c>
      <c r="O123" s="215">
        <v>323.26008</v>
      </c>
      <c r="P123" s="215">
        <v>97.28724</v>
      </c>
      <c r="Q123" s="418">
        <v>1358.38132</v>
      </c>
    </row>
    <row r="124" spans="1:17" ht="11.25">
      <c r="A124" s="403" t="s">
        <v>745</v>
      </c>
      <c r="B124" s="426">
        <v>2.715</v>
      </c>
      <c r="C124" s="412" t="s">
        <v>746</v>
      </c>
      <c r="D124" s="429" t="s">
        <v>747</v>
      </c>
      <c r="E124" s="215">
        <v>1655.4719999999993</v>
      </c>
      <c r="F124" s="215">
        <v>1703.2680000000037</v>
      </c>
      <c r="G124" s="215">
        <v>1865.5140000000001</v>
      </c>
      <c r="H124" s="215">
        <v>1513.133999999994</v>
      </c>
      <c r="I124" s="215">
        <v>1609.0200000000016</v>
      </c>
      <c r="J124" s="215">
        <v>837.1859999999997</v>
      </c>
      <c r="K124" s="215">
        <v>317.058</v>
      </c>
      <c r="L124" s="215">
        <v>141.54000000000306</v>
      </c>
      <c r="M124" s="215">
        <v>350.3640000000003</v>
      </c>
      <c r="N124" s="215">
        <v>669.857999999999</v>
      </c>
      <c r="O124" s="215">
        <v>1272.894</v>
      </c>
      <c r="P124" s="215">
        <v>525.2939999999988</v>
      </c>
      <c r="Q124" s="418">
        <v>12460.601999999999</v>
      </c>
    </row>
    <row r="125" spans="1:17" ht="11.25">
      <c r="A125" s="403" t="s">
        <v>748</v>
      </c>
      <c r="B125" s="426">
        <v>1.6</v>
      </c>
      <c r="C125" s="412" t="s">
        <v>749</v>
      </c>
      <c r="D125" s="429" t="s">
        <v>606</v>
      </c>
      <c r="E125" s="215">
        <v>448.878</v>
      </c>
      <c r="F125" s="215">
        <v>512.468</v>
      </c>
      <c r="G125" s="215">
        <v>590.918</v>
      </c>
      <c r="H125" s="215">
        <v>701.04</v>
      </c>
      <c r="I125" s="215">
        <v>652.264</v>
      </c>
      <c r="J125" s="215">
        <v>429.008</v>
      </c>
      <c r="K125" s="215">
        <v>225.16</v>
      </c>
      <c r="L125" s="215">
        <v>50.36</v>
      </c>
      <c r="M125" s="215">
        <v>161.85399999999981</v>
      </c>
      <c r="N125" s="215">
        <v>492.678</v>
      </c>
      <c r="O125" s="215">
        <v>498.06</v>
      </c>
      <c r="P125" s="215">
        <v>252.87199999999984</v>
      </c>
      <c r="Q125" s="418">
        <v>5015.56</v>
      </c>
    </row>
    <row r="126" spans="1:17" ht="11.25">
      <c r="A126" s="403" t="s">
        <v>750</v>
      </c>
      <c r="B126" s="426">
        <v>0.83</v>
      </c>
      <c r="C126" s="412" t="s">
        <v>751</v>
      </c>
      <c r="D126" s="429" t="s">
        <v>615</v>
      </c>
      <c r="E126" s="215">
        <v>275.03040000000004</v>
      </c>
      <c r="F126" s="215">
        <v>364.08719999999994</v>
      </c>
      <c r="G126" s="215">
        <v>222.04799999999994</v>
      </c>
      <c r="H126" s="215">
        <v>397.62239999999986</v>
      </c>
      <c r="I126" s="215">
        <v>361.26720000000057</v>
      </c>
      <c r="J126" s="215">
        <v>66.0696</v>
      </c>
      <c r="K126" s="215">
        <v>0</v>
      </c>
      <c r="L126" s="215">
        <v>0</v>
      </c>
      <c r="M126" s="215">
        <v>27.13560000000034</v>
      </c>
      <c r="N126" s="215">
        <v>264.35519999999923</v>
      </c>
      <c r="O126" s="215">
        <v>252.314</v>
      </c>
      <c r="P126" s="215">
        <v>62.12279999999919</v>
      </c>
      <c r="Q126" s="418">
        <v>2292.0523999999996</v>
      </c>
    </row>
    <row r="127" spans="1:17" ht="11.25">
      <c r="A127" s="403" t="s">
        <v>752</v>
      </c>
      <c r="B127" s="426">
        <v>8.6</v>
      </c>
      <c r="C127" s="412" t="s">
        <v>753</v>
      </c>
      <c r="D127" s="429" t="s">
        <v>645</v>
      </c>
      <c r="E127" s="215">
        <v>2902.648</v>
      </c>
      <c r="F127" s="215">
        <v>2900.002</v>
      </c>
      <c r="G127" s="215">
        <v>3438.876</v>
      </c>
      <c r="H127" s="215">
        <v>3154.382</v>
      </c>
      <c r="I127" s="215">
        <v>2494.086</v>
      </c>
      <c r="J127" s="215">
        <v>1938.104</v>
      </c>
      <c r="K127" s="215">
        <v>1272.74</v>
      </c>
      <c r="L127" s="215">
        <v>1027.3060000000114</v>
      </c>
      <c r="M127" s="215">
        <v>1035.369999999999</v>
      </c>
      <c r="N127" s="215">
        <v>2125.115999999998</v>
      </c>
      <c r="O127" s="215">
        <v>2526.524</v>
      </c>
      <c r="P127" s="215">
        <v>2190.1879999999874</v>
      </c>
      <c r="Q127" s="418">
        <v>27005.341999999997</v>
      </c>
    </row>
    <row r="128" spans="1:17" ht="11.25">
      <c r="A128" s="403" t="s">
        <v>754</v>
      </c>
      <c r="B128" s="426">
        <v>10.6</v>
      </c>
      <c r="C128" s="398" t="s">
        <v>755</v>
      </c>
      <c r="D128" s="429" t="s">
        <v>645</v>
      </c>
      <c r="E128" s="215">
        <v>5413.688700000001</v>
      </c>
      <c r="F128" s="215">
        <v>5738.970299999996</v>
      </c>
      <c r="G128" s="215">
        <v>5984.2986</v>
      </c>
      <c r="H128" s="215">
        <v>4451.815</v>
      </c>
      <c r="I128" s="215">
        <v>5097.981</v>
      </c>
      <c r="J128" s="215">
        <v>2605.1865</v>
      </c>
      <c r="K128" s="215">
        <v>936.472</v>
      </c>
      <c r="L128" s="215">
        <v>482.07600000000275</v>
      </c>
      <c r="M128" s="215">
        <v>1207.036</v>
      </c>
      <c r="N128" s="215">
        <v>2887.6091999999917</v>
      </c>
      <c r="O128" s="215">
        <v>3474.19</v>
      </c>
      <c r="P128" s="215">
        <v>1085.755</v>
      </c>
      <c r="Q128" s="418">
        <v>39365.07829999999</v>
      </c>
    </row>
    <row r="129" spans="1:17" ht="11.25">
      <c r="A129" s="403" t="s">
        <v>756</v>
      </c>
      <c r="B129" s="426">
        <v>2.5</v>
      </c>
      <c r="C129" s="398" t="s">
        <v>757</v>
      </c>
      <c r="D129" s="429" t="s">
        <v>606</v>
      </c>
      <c r="E129" s="215">
        <v>1239.3499999999988</v>
      </c>
      <c r="F129" s="215">
        <v>1425.2750000000008</v>
      </c>
      <c r="G129" s="215">
        <v>1722.4999999999995</v>
      </c>
      <c r="H129" s="215">
        <v>952.5000000000006</v>
      </c>
      <c r="I129" s="215">
        <v>1246.5999999999992</v>
      </c>
      <c r="J129" s="215">
        <v>581.25</v>
      </c>
      <c r="K129" s="215">
        <v>306.825</v>
      </c>
      <c r="L129" s="215">
        <v>245.325</v>
      </c>
      <c r="M129" s="215">
        <v>384.425</v>
      </c>
      <c r="N129" s="215">
        <v>476.52499999999947</v>
      </c>
      <c r="O129" s="215">
        <v>909.05</v>
      </c>
      <c r="P129" s="215">
        <v>550</v>
      </c>
      <c r="Q129" s="418">
        <v>10039.624999999998</v>
      </c>
    </row>
    <row r="130" spans="1:17" ht="11.25">
      <c r="A130" s="403" t="s">
        <v>758</v>
      </c>
      <c r="B130" s="426">
        <v>0.84</v>
      </c>
      <c r="C130" s="740" t="s">
        <v>759</v>
      </c>
      <c r="D130" s="430" t="s">
        <v>606</v>
      </c>
      <c r="E130" s="215">
        <v>636</v>
      </c>
      <c r="F130" s="215">
        <v>546</v>
      </c>
      <c r="G130" s="215">
        <v>669</v>
      </c>
      <c r="H130" s="215">
        <v>378</v>
      </c>
      <c r="I130" s="215">
        <v>561</v>
      </c>
      <c r="J130" s="215">
        <v>372</v>
      </c>
      <c r="K130" s="215">
        <v>162</v>
      </c>
      <c r="L130" s="215">
        <v>48</v>
      </c>
      <c r="M130" s="215">
        <v>120</v>
      </c>
      <c r="N130" s="215">
        <v>128.7</v>
      </c>
      <c r="O130" s="215">
        <v>279</v>
      </c>
      <c r="P130" s="215">
        <v>341.316</v>
      </c>
      <c r="Q130" s="418">
        <v>4241.016</v>
      </c>
    </row>
    <row r="131" spans="1:17" ht="11.25">
      <c r="A131" s="403" t="s">
        <v>760</v>
      </c>
      <c r="B131" s="426">
        <v>0.83</v>
      </c>
      <c r="C131" s="740"/>
      <c r="D131" s="430" t="s">
        <v>606</v>
      </c>
      <c r="E131" s="215">
        <v>771</v>
      </c>
      <c r="F131" s="215">
        <v>666</v>
      </c>
      <c r="G131" s="215">
        <v>822</v>
      </c>
      <c r="H131" s="215">
        <v>468</v>
      </c>
      <c r="I131" s="215">
        <v>660</v>
      </c>
      <c r="J131" s="215">
        <v>402</v>
      </c>
      <c r="K131" s="215">
        <v>153</v>
      </c>
      <c r="L131" s="215">
        <v>42</v>
      </c>
      <c r="M131" s="215">
        <v>168</v>
      </c>
      <c r="N131" s="215">
        <v>210</v>
      </c>
      <c r="O131" s="215">
        <v>411</v>
      </c>
      <c r="P131" s="215">
        <v>374.64</v>
      </c>
      <c r="Q131" s="418">
        <v>5147.64</v>
      </c>
    </row>
    <row r="132" spans="1:17" ht="11.25">
      <c r="A132" s="403" t="s">
        <v>761</v>
      </c>
      <c r="B132" s="434">
        <v>1.57</v>
      </c>
      <c r="C132" s="435" t="s">
        <v>762</v>
      </c>
      <c r="D132" s="427" t="s">
        <v>726</v>
      </c>
      <c r="E132" s="215">
        <v>873.201</v>
      </c>
      <c r="F132" s="215">
        <v>930.102</v>
      </c>
      <c r="G132" s="215">
        <v>1009.269</v>
      </c>
      <c r="H132" s="215">
        <v>933.0209999999996</v>
      </c>
      <c r="I132" s="215">
        <v>935.07</v>
      </c>
      <c r="J132" s="215">
        <v>774.348</v>
      </c>
      <c r="K132" s="215">
        <v>698.82</v>
      </c>
      <c r="L132" s="215">
        <v>687.6029999999997</v>
      </c>
      <c r="M132" s="215">
        <v>698.754</v>
      </c>
      <c r="N132" s="215">
        <v>810.2160000000003</v>
      </c>
      <c r="O132" s="215">
        <v>887.532</v>
      </c>
      <c r="P132" s="215">
        <v>866.2680000000003</v>
      </c>
      <c r="Q132" s="418">
        <v>10104.204</v>
      </c>
    </row>
    <row r="133" spans="1:17" ht="11.25">
      <c r="A133" s="403" t="s">
        <v>763</v>
      </c>
      <c r="B133" s="426">
        <v>1.71</v>
      </c>
      <c r="C133" s="412" t="s">
        <v>764</v>
      </c>
      <c r="D133" s="429" t="s">
        <v>615</v>
      </c>
      <c r="E133" s="215">
        <v>657.8586000000003</v>
      </c>
      <c r="F133" s="215">
        <v>743.5070999999996</v>
      </c>
      <c r="G133" s="215">
        <v>719.0631000000003</v>
      </c>
      <c r="H133" s="215">
        <v>445.3406999999998</v>
      </c>
      <c r="I133" s="215">
        <v>619.6554000000003</v>
      </c>
      <c r="J133" s="215">
        <v>254.82239999999916</v>
      </c>
      <c r="K133" s="215">
        <v>18.409</v>
      </c>
      <c r="L133" s="215">
        <v>0</v>
      </c>
      <c r="M133" s="215">
        <v>0</v>
      </c>
      <c r="N133" s="215">
        <v>591.9795000000009</v>
      </c>
      <c r="O133" s="215">
        <v>595.155</v>
      </c>
      <c r="P133" s="215">
        <v>343.00980000000084</v>
      </c>
      <c r="Q133" s="418">
        <v>4988.8006000000005</v>
      </c>
    </row>
    <row r="134" spans="1:17" ht="11.25">
      <c r="A134" s="403" t="s">
        <v>765</v>
      </c>
      <c r="B134" s="426">
        <v>0.5</v>
      </c>
      <c r="C134" s="398" t="s">
        <v>766</v>
      </c>
      <c r="D134" s="429" t="s">
        <v>606</v>
      </c>
      <c r="E134" s="215">
        <v>116.649</v>
      </c>
      <c r="F134" s="215">
        <v>148.29699999999997</v>
      </c>
      <c r="G134" s="215">
        <v>142.57000000000005</v>
      </c>
      <c r="H134" s="215">
        <v>0</v>
      </c>
      <c r="I134" s="215">
        <v>90.11399999999998</v>
      </c>
      <c r="J134" s="215">
        <v>0</v>
      </c>
      <c r="K134" s="215">
        <v>0</v>
      </c>
      <c r="L134" s="215">
        <v>0</v>
      </c>
      <c r="M134" s="215">
        <v>0</v>
      </c>
      <c r="N134" s="215">
        <v>67.11099999999999</v>
      </c>
      <c r="O134" s="215">
        <v>98.288</v>
      </c>
      <c r="P134" s="215">
        <v>0.324</v>
      </c>
      <c r="Q134" s="418">
        <v>663.353</v>
      </c>
    </row>
    <row r="135" spans="1:17" ht="11.25">
      <c r="A135" s="403" t="s">
        <v>767</v>
      </c>
      <c r="B135" s="426">
        <v>0.62</v>
      </c>
      <c r="C135" s="398" t="s">
        <v>768</v>
      </c>
      <c r="D135" s="427" t="s">
        <v>769</v>
      </c>
      <c r="E135" s="431">
        <v>0</v>
      </c>
      <c r="F135" s="431">
        <v>0</v>
      </c>
      <c r="G135" s="431">
        <v>0</v>
      </c>
      <c r="H135" s="215">
        <v>187.848</v>
      </c>
      <c r="I135" s="215">
        <v>226.942</v>
      </c>
      <c r="J135" s="215">
        <v>75.466</v>
      </c>
      <c r="K135" s="215">
        <v>18.836</v>
      </c>
      <c r="L135" s="215">
        <v>5.818</v>
      </c>
      <c r="M135" s="215">
        <v>57.944</v>
      </c>
      <c r="N135" s="215">
        <v>153.822</v>
      </c>
      <c r="O135" s="215">
        <v>159.99599999999998</v>
      </c>
      <c r="P135" s="215">
        <v>74.52000000000004</v>
      </c>
      <c r="Q135" s="418">
        <v>961.192</v>
      </c>
    </row>
    <row r="136" spans="1:17" ht="11.25">
      <c r="A136" s="403" t="s">
        <v>770</v>
      </c>
      <c r="B136" s="426">
        <v>3.87</v>
      </c>
      <c r="C136" s="398" t="s">
        <v>771</v>
      </c>
      <c r="D136" s="429" t="s">
        <v>617</v>
      </c>
      <c r="E136" s="215">
        <v>586.83</v>
      </c>
      <c r="F136" s="215">
        <v>1107.33</v>
      </c>
      <c r="G136" s="215">
        <v>654.9</v>
      </c>
      <c r="H136" s="215">
        <v>828.0900000000003</v>
      </c>
      <c r="I136" s="215">
        <v>1005.9899999999997</v>
      </c>
      <c r="J136" s="215">
        <v>223.44000000000023</v>
      </c>
      <c r="K136" s="215">
        <v>0</v>
      </c>
      <c r="L136" s="215">
        <v>87.9299999999995</v>
      </c>
      <c r="M136" s="215">
        <v>232.62</v>
      </c>
      <c r="N136" s="215">
        <v>775.05</v>
      </c>
      <c r="O136" s="215">
        <v>1124.19</v>
      </c>
      <c r="P136" s="215">
        <v>274.0200000000005</v>
      </c>
      <c r="Q136" s="418">
        <v>6900.39</v>
      </c>
    </row>
    <row r="137" spans="1:17" ht="11.25">
      <c r="A137" s="403" t="s">
        <v>772</v>
      </c>
      <c r="B137" s="426">
        <v>1.95</v>
      </c>
      <c r="C137" s="740" t="s">
        <v>522</v>
      </c>
      <c r="D137" s="436" t="s">
        <v>692</v>
      </c>
      <c r="E137" s="737">
        <v>1323.1691199999996</v>
      </c>
      <c r="F137" s="737">
        <v>3527.15752</v>
      </c>
      <c r="G137" s="737">
        <v>2166.0252960000003</v>
      </c>
      <c r="H137" s="737">
        <v>1298.4356800000003</v>
      </c>
      <c r="I137" s="737">
        <v>1371.6510399999993</v>
      </c>
      <c r="J137" s="737">
        <v>283.91776</v>
      </c>
      <c r="K137" s="737">
        <v>0.915</v>
      </c>
      <c r="L137" s="737">
        <v>0.137</v>
      </c>
      <c r="M137" s="737">
        <v>172.26159999999953</v>
      </c>
      <c r="N137" s="737">
        <v>927.197</v>
      </c>
      <c r="O137" s="737">
        <v>957.6</v>
      </c>
      <c r="P137" s="737">
        <v>106.4</v>
      </c>
      <c r="Q137" s="737">
        <v>12134.867015999998</v>
      </c>
    </row>
    <row r="138" spans="1:17" ht="11.25">
      <c r="A138" s="403" t="s">
        <v>773</v>
      </c>
      <c r="B138" s="426">
        <v>2.3</v>
      </c>
      <c r="C138" s="740"/>
      <c r="D138" s="436" t="s">
        <v>692</v>
      </c>
      <c r="E138" s="737"/>
      <c r="F138" s="737"/>
      <c r="G138" s="737"/>
      <c r="H138" s="737"/>
      <c r="I138" s="737"/>
      <c r="J138" s="737"/>
      <c r="K138" s="737"/>
      <c r="L138" s="737"/>
      <c r="M138" s="737"/>
      <c r="N138" s="737"/>
      <c r="O138" s="737"/>
      <c r="P138" s="737"/>
      <c r="Q138" s="737"/>
    </row>
    <row r="139" spans="1:17" ht="11.25">
      <c r="A139" s="403" t="s">
        <v>774</v>
      </c>
      <c r="B139" s="426">
        <v>0.25</v>
      </c>
      <c r="C139" s="740"/>
      <c r="D139" s="436" t="s">
        <v>692</v>
      </c>
      <c r="E139" s="737"/>
      <c r="F139" s="737"/>
      <c r="G139" s="737"/>
      <c r="H139" s="737"/>
      <c r="I139" s="737"/>
      <c r="J139" s="737"/>
      <c r="K139" s="737"/>
      <c r="L139" s="737"/>
      <c r="M139" s="737"/>
      <c r="N139" s="737"/>
      <c r="O139" s="737"/>
      <c r="P139" s="737"/>
      <c r="Q139" s="737"/>
    </row>
    <row r="140" spans="1:17" ht="11.25">
      <c r="A140" s="403" t="s">
        <v>775</v>
      </c>
      <c r="B140" s="426">
        <v>3.408</v>
      </c>
      <c r="C140" s="398" t="s">
        <v>776</v>
      </c>
      <c r="D140" s="429" t="s">
        <v>692</v>
      </c>
      <c r="E140" s="215">
        <v>264.782</v>
      </c>
      <c r="F140" s="215">
        <v>432.831</v>
      </c>
      <c r="G140" s="215">
        <v>654.815</v>
      </c>
      <c r="H140" s="215">
        <v>388.4300000000001</v>
      </c>
      <c r="I140" s="215">
        <v>385.4095</v>
      </c>
      <c r="J140" s="215">
        <v>270.6375</v>
      </c>
      <c r="K140" s="215">
        <v>190.673</v>
      </c>
      <c r="L140" s="215">
        <v>129.17799999999986</v>
      </c>
      <c r="M140" s="215">
        <v>96.32000000000033</v>
      </c>
      <c r="N140" s="215">
        <v>81.067</v>
      </c>
      <c r="O140" s="215">
        <v>304.2725</v>
      </c>
      <c r="P140" s="215">
        <v>209.67449999999977</v>
      </c>
      <c r="Q140" s="418">
        <v>3408.09</v>
      </c>
    </row>
    <row r="141" spans="1:17" ht="11.25">
      <c r="A141" s="403" t="s">
        <v>777</v>
      </c>
      <c r="B141" s="426">
        <v>5.349</v>
      </c>
      <c r="C141" s="403" t="s">
        <v>521</v>
      </c>
      <c r="D141" s="429" t="s">
        <v>692</v>
      </c>
      <c r="E141" s="215">
        <v>515</v>
      </c>
      <c r="F141" s="215">
        <v>676</v>
      </c>
      <c r="G141" s="215">
        <v>494</v>
      </c>
      <c r="H141" s="215">
        <v>1188</v>
      </c>
      <c r="I141" s="215">
        <v>905</v>
      </c>
      <c r="J141" s="215">
        <v>511</v>
      </c>
      <c r="K141" s="215">
        <v>158</v>
      </c>
      <c r="L141" s="215">
        <v>142</v>
      </c>
      <c r="M141" s="215">
        <v>374</v>
      </c>
      <c r="N141" s="215">
        <v>382</v>
      </c>
      <c r="O141" s="215">
        <v>373</v>
      </c>
      <c r="P141" s="215">
        <v>249</v>
      </c>
      <c r="Q141" s="418">
        <v>5967</v>
      </c>
    </row>
    <row r="142" spans="1:17" ht="11.25">
      <c r="A142" s="403" t="s">
        <v>778</v>
      </c>
      <c r="B142" s="426">
        <v>2.5</v>
      </c>
      <c r="C142" s="398" t="s">
        <v>779</v>
      </c>
      <c r="D142" s="427" t="s">
        <v>692</v>
      </c>
      <c r="E142" s="417">
        <v>0</v>
      </c>
      <c r="F142" s="418">
        <v>1142.645</v>
      </c>
      <c r="G142" s="418">
        <v>1092.7</v>
      </c>
      <c r="H142" s="418">
        <v>789.9499999999998</v>
      </c>
      <c r="I142" s="418">
        <v>879.3400000000004</v>
      </c>
      <c r="J142" s="418">
        <v>312.123</v>
      </c>
      <c r="K142" s="418">
        <v>0</v>
      </c>
      <c r="L142" s="418">
        <v>0</v>
      </c>
      <c r="M142" s="418">
        <v>34.50999999999965</v>
      </c>
      <c r="N142" s="418">
        <v>336.8365000000007</v>
      </c>
      <c r="O142" s="418">
        <v>553.455</v>
      </c>
      <c r="P142" s="418">
        <v>282.5094999999998</v>
      </c>
      <c r="Q142" s="418">
        <v>5424.069000000001</v>
      </c>
    </row>
    <row r="143" spans="1:17" ht="11.25">
      <c r="A143" s="403" t="s">
        <v>780</v>
      </c>
      <c r="B143" s="426">
        <v>1.36</v>
      </c>
      <c r="C143" s="398" t="s">
        <v>781</v>
      </c>
      <c r="D143" s="427" t="s">
        <v>692</v>
      </c>
      <c r="E143" s="431">
        <v>0</v>
      </c>
      <c r="F143" s="215">
        <v>590.268</v>
      </c>
      <c r="G143" s="215">
        <v>339.51400000000007</v>
      </c>
      <c r="H143" s="215">
        <v>179.55699999999987</v>
      </c>
      <c r="I143" s="215">
        <v>204.59600000000006</v>
      </c>
      <c r="J143" s="215">
        <v>107.14900000000011</v>
      </c>
      <c r="K143" s="215">
        <v>0</v>
      </c>
      <c r="L143" s="215">
        <v>0</v>
      </c>
      <c r="M143" s="215">
        <v>0</v>
      </c>
      <c r="N143" s="215">
        <v>0</v>
      </c>
      <c r="O143" s="215">
        <v>56.735</v>
      </c>
      <c r="P143" s="215">
        <v>0</v>
      </c>
      <c r="Q143" s="418">
        <v>1477.819</v>
      </c>
    </row>
    <row r="144" spans="1:17" ht="11.25">
      <c r="A144" s="403" t="s">
        <v>782</v>
      </c>
      <c r="B144" s="426">
        <v>1.3</v>
      </c>
      <c r="C144" s="398" t="s">
        <v>783</v>
      </c>
      <c r="D144" s="437" t="s">
        <v>769</v>
      </c>
      <c r="E144" s="431">
        <v>0</v>
      </c>
      <c r="F144" s="431">
        <v>0</v>
      </c>
      <c r="G144" s="431">
        <v>0</v>
      </c>
      <c r="H144" s="215">
        <v>1116.872</v>
      </c>
      <c r="I144" s="215">
        <v>441.208</v>
      </c>
      <c r="J144" s="215">
        <v>235.844</v>
      </c>
      <c r="K144" s="215">
        <v>2.124</v>
      </c>
      <c r="L144" s="215">
        <v>0</v>
      </c>
      <c r="M144" s="215">
        <v>9.851999999999862</v>
      </c>
      <c r="N144" s="215">
        <v>14.096000000000004</v>
      </c>
      <c r="O144" s="215">
        <v>225.448</v>
      </c>
      <c r="P144" s="215">
        <v>67.8879999999999</v>
      </c>
      <c r="Q144" s="418">
        <v>2113.3319999999994</v>
      </c>
    </row>
    <row r="145" spans="1:17" ht="11.25">
      <c r="A145" s="403" t="s">
        <v>784</v>
      </c>
      <c r="B145" s="426">
        <v>1.9</v>
      </c>
      <c r="C145" s="398" t="s">
        <v>523</v>
      </c>
      <c r="D145" s="437" t="s">
        <v>692</v>
      </c>
      <c r="E145" s="431">
        <v>0</v>
      </c>
      <c r="F145" s="431">
        <v>0</v>
      </c>
      <c r="G145" s="431">
        <v>0</v>
      </c>
      <c r="H145" s="431">
        <v>0</v>
      </c>
      <c r="I145" s="215">
        <v>710.472</v>
      </c>
      <c r="J145" s="215">
        <v>72.786</v>
      </c>
      <c r="K145" s="215">
        <v>0</v>
      </c>
      <c r="L145" s="215">
        <v>0</v>
      </c>
      <c r="M145" s="215">
        <v>0</v>
      </c>
      <c r="N145" s="215">
        <v>291.648</v>
      </c>
      <c r="O145" s="215">
        <v>457.422</v>
      </c>
      <c r="P145" s="215">
        <v>57.287999999999954</v>
      </c>
      <c r="Q145" s="418">
        <v>1589.616</v>
      </c>
    </row>
    <row r="146" spans="1:17" ht="12" thickBot="1">
      <c r="A146" s="438" t="s">
        <v>785</v>
      </c>
      <c r="B146" s="439">
        <v>2.213</v>
      </c>
      <c r="C146" s="440" t="s">
        <v>786</v>
      </c>
      <c r="D146" s="437" t="s">
        <v>692</v>
      </c>
      <c r="E146" s="441"/>
      <c r="F146" s="441"/>
      <c r="G146" s="441"/>
      <c r="H146" s="441"/>
      <c r="I146" s="441"/>
      <c r="J146" s="441"/>
      <c r="K146" s="441"/>
      <c r="L146" s="441"/>
      <c r="M146" s="441"/>
      <c r="N146" s="441"/>
      <c r="O146" s="215">
        <v>567.574</v>
      </c>
      <c r="P146" s="215">
        <v>163.618</v>
      </c>
      <c r="Q146" s="215">
        <v>731.192</v>
      </c>
    </row>
    <row r="147" spans="1:17" ht="13.5" thickBot="1">
      <c r="A147" s="442"/>
      <c r="B147" s="453">
        <f>SUM(B4:B146)</f>
        <v>2008.4669999999992</v>
      </c>
      <c r="C147" s="319"/>
      <c r="D147" s="452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453">
        <f>SUM(Q4:Q146)</f>
        <v>7136351.580825154</v>
      </c>
    </row>
    <row r="148" spans="1:17" ht="11.25">
      <c r="A148" s="443" t="s">
        <v>787</v>
      </c>
      <c r="B148" s="444">
        <v>1</v>
      </c>
      <c r="C148" s="443" t="s">
        <v>163</v>
      </c>
      <c r="D148" s="427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445"/>
    </row>
    <row r="150" ht="12.75" customHeight="1"/>
  </sheetData>
  <sheetProtection/>
  <mergeCells count="103">
    <mergeCell ref="M8:M11"/>
    <mergeCell ref="N8:N11"/>
    <mergeCell ref="O8:O11"/>
    <mergeCell ref="P8:P11"/>
    <mergeCell ref="Q8:Q11"/>
    <mergeCell ref="A1:Q1"/>
    <mergeCell ref="C4:C6"/>
    <mergeCell ref="C8:C11"/>
    <mergeCell ref="E8:E11"/>
    <mergeCell ref="F8:F11"/>
    <mergeCell ref="G8:G11"/>
    <mergeCell ref="H8:H11"/>
    <mergeCell ref="I8:I11"/>
    <mergeCell ref="J8:J11"/>
    <mergeCell ref="K8:K11"/>
    <mergeCell ref="L8:L11"/>
    <mergeCell ref="B21:B25"/>
    <mergeCell ref="C21:C22"/>
    <mergeCell ref="D21:D25"/>
    <mergeCell ref="E21:E25"/>
    <mergeCell ref="F21:F25"/>
    <mergeCell ref="G21:G25"/>
    <mergeCell ref="H21:H25"/>
    <mergeCell ref="I21:I25"/>
    <mergeCell ref="J21:J25"/>
    <mergeCell ref="N21:N25"/>
    <mergeCell ref="O21:O25"/>
    <mergeCell ref="P21:P25"/>
    <mergeCell ref="Q21:Q25"/>
    <mergeCell ref="C23:C24"/>
    <mergeCell ref="O16:O17"/>
    <mergeCell ref="P16:P17"/>
    <mergeCell ref="Q16:Q17"/>
    <mergeCell ref="C18:C19"/>
    <mergeCell ref="K21:K25"/>
    <mergeCell ref="L21:L25"/>
    <mergeCell ref="M21:M25"/>
    <mergeCell ref="J16:J17"/>
    <mergeCell ref="K16:K17"/>
    <mergeCell ref="L16:L17"/>
    <mergeCell ref="M16:M17"/>
    <mergeCell ref="N16:N17"/>
    <mergeCell ref="E16:E17"/>
    <mergeCell ref="F16:F17"/>
    <mergeCell ref="G16:G17"/>
    <mergeCell ref="H16:H17"/>
    <mergeCell ref="I16:I17"/>
    <mergeCell ref="Q26:Q30"/>
    <mergeCell ref="H26:H30"/>
    <mergeCell ref="I26:I30"/>
    <mergeCell ref="J26:J30"/>
    <mergeCell ref="K26:K30"/>
    <mergeCell ref="L26:L30"/>
    <mergeCell ref="C26:C30"/>
    <mergeCell ref="D26:D30"/>
    <mergeCell ref="E26:E30"/>
    <mergeCell ref="F26:F30"/>
    <mergeCell ref="G26:G30"/>
    <mergeCell ref="B35:B37"/>
    <mergeCell ref="C35:C37"/>
    <mergeCell ref="E35:E37"/>
    <mergeCell ref="F35:F37"/>
    <mergeCell ref="G35:G37"/>
    <mergeCell ref="M26:M30"/>
    <mergeCell ref="N26:N30"/>
    <mergeCell ref="O26:O30"/>
    <mergeCell ref="P26:P30"/>
    <mergeCell ref="C41:C42"/>
    <mergeCell ref="C44:C65"/>
    <mergeCell ref="C69:C70"/>
    <mergeCell ref="C75:C76"/>
    <mergeCell ref="M35:M37"/>
    <mergeCell ref="N35:N37"/>
    <mergeCell ref="O35:O37"/>
    <mergeCell ref="P35:P37"/>
    <mergeCell ref="Q35:Q37"/>
    <mergeCell ref="H35:H37"/>
    <mergeCell ref="I35:I37"/>
    <mergeCell ref="J35:J37"/>
    <mergeCell ref="K35:K37"/>
    <mergeCell ref="L35:L37"/>
    <mergeCell ref="C114:C115"/>
    <mergeCell ref="C119:C120"/>
    <mergeCell ref="C130:C131"/>
    <mergeCell ref="C137:C139"/>
    <mergeCell ref="E137:E139"/>
    <mergeCell ref="C85:C86"/>
    <mergeCell ref="C89:C90"/>
    <mergeCell ref="C100:C102"/>
    <mergeCell ref="B107:B108"/>
    <mergeCell ref="C107:C108"/>
    <mergeCell ref="P137:P139"/>
    <mergeCell ref="Q137:Q139"/>
    <mergeCell ref="K137:K139"/>
    <mergeCell ref="L137:L139"/>
    <mergeCell ref="M137:M139"/>
    <mergeCell ref="N137:N139"/>
    <mergeCell ref="O137:O139"/>
    <mergeCell ref="F137:F139"/>
    <mergeCell ref="G137:G139"/>
    <mergeCell ref="H137:H139"/>
    <mergeCell ref="I137:I139"/>
    <mergeCell ref="J137:J139"/>
  </mergeCells>
  <printOptions/>
  <pageMargins left="0.25" right="0.25" top="0.75" bottom="0.75" header="0.3" footer="0.3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33"/>
    </sheetView>
  </sheetViews>
  <sheetFormatPr defaultColWidth="8.8515625" defaultRowHeight="15"/>
  <cols>
    <col min="1" max="1" width="7.28125" style="30" customWidth="1"/>
    <col min="2" max="13" width="8.7109375" style="30" customWidth="1"/>
    <col min="14" max="16384" width="8.8515625" style="30" customWidth="1"/>
  </cols>
  <sheetData>
    <row r="1" spans="1:13" ht="11.25">
      <c r="A1" s="123"/>
      <c r="B1" s="764" t="s">
        <v>310</v>
      </c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5"/>
    </row>
    <row r="2" spans="1:13" ht="12" thickBot="1">
      <c r="A2" s="124"/>
      <c r="B2" s="79" t="s">
        <v>14</v>
      </c>
      <c r="C2" s="82" t="s">
        <v>15</v>
      </c>
      <c r="D2" s="82" t="s">
        <v>16</v>
      </c>
      <c r="E2" s="82" t="s">
        <v>17</v>
      </c>
      <c r="F2" s="82" t="s">
        <v>18</v>
      </c>
      <c r="G2" s="82" t="s">
        <v>19</v>
      </c>
      <c r="H2" s="82" t="s">
        <v>20</v>
      </c>
      <c r="I2" s="82" t="s">
        <v>21</v>
      </c>
      <c r="J2" s="82" t="s">
        <v>22</v>
      </c>
      <c r="K2" s="82" t="s">
        <v>23</v>
      </c>
      <c r="L2" s="82" t="s">
        <v>24</v>
      </c>
      <c r="M2" s="58" t="s">
        <v>25</v>
      </c>
    </row>
    <row r="3" spans="1:13" ht="11.25">
      <c r="A3" s="80">
        <v>1991</v>
      </c>
      <c r="B3" s="59">
        <v>254.43</v>
      </c>
      <c r="C3" s="60">
        <v>260.76</v>
      </c>
      <c r="D3" s="60">
        <v>268.56</v>
      </c>
      <c r="E3" s="60">
        <v>279.85</v>
      </c>
      <c r="F3" s="60">
        <v>293.36</v>
      </c>
      <c r="G3" s="60">
        <v>296.14</v>
      </c>
      <c r="H3" s="60">
        <v>294.03</v>
      </c>
      <c r="I3" s="60">
        <v>291.46</v>
      </c>
      <c r="J3" s="60">
        <v>289.44</v>
      </c>
      <c r="K3" s="60">
        <v>288.32</v>
      </c>
      <c r="L3" s="60">
        <v>288.82</v>
      </c>
      <c r="M3" s="61">
        <v>285.05</v>
      </c>
    </row>
    <row r="4" spans="1:13" ht="11.25">
      <c r="A4" s="77">
        <v>1992</v>
      </c>
      <c r="B4" s="59">
        <v>277.95</v>
      </c>
      <c r="C4" s="60">
        <v>274.12</v>
      </c>
      <c r="D4" s="60">
        <v>267.96</v>
      </c>
      <c r="E4" s="60">
        <v>278.84</v>
      </c>
      <c r="F4" s="60">
        <v>280.98</v>
      </c>
      <c r="G4" s="60">
        <v>279.55</v>
      </c>
      <c r="H4" s="60">
        <v>275.23</v>
      </c>
      <c r="I4" s="60">
        <v>268.71</v>
      </c>
      <c r="J4" s="60">
        <v>263.86</v>
      </c>
      <c r="K4" s="60">
        <v>271.38</v>
      </c>
      <c r="L4" s="60">
        <v>281.93</v>
      </c>
      <c r="M4" s="61">
        <v>280.6</v>
      </c>
    </row>
    <row r="5" spans="1:13" ht="11.25">
      <c r="A5" s="77">
        <v>1993</v>
      </c>
      <c r="B5" s="59">
        <v>275.19</v>
      </c>
      <c r="C5" s="60">
        <v>265.32</v>
      </c>
      <c r="D5" s="60">
        <v>264.69</v>
      </c>
      <c r="E5" s="60">
        <v>278.53</v>
      </c>
      <c r="F5" s="60">
        <v>280.47</v>
      </c>
      <c r="G5" s="60">
        <v>277.3</v>
      </c>
      <c r="H5" s="60">
        <v>271.04</v>
      </c>
      <c r="I5" s="62">
        <v>261.05</v>
      </c>
      <c r="J5" s="62">
        <v>253.56</v>
      </c>
      <c r="K5" s="60">
        <v>249.94</v>
      </c>
      <c r="L5" s="60">
        <v>255.55</v>
      </c>
      <c r="M5" s="61">
        <v>270.2</v>
      </c>
    </row>
    <row r="6" spans="1:13" ht="11.25">
      <c r="A6" s="76">
        <v>1994</v>
      </c>
      <c r="B6" s="59">
        <v>254.43</v>
      </c>
      <c r="C6" s="60">
        <v>260.76</v>
      </c>
      <c r="D6" s="60">
        <v>268.56</v>
      </c>
      <c r="E6" s="60">
        <v>279.85</v>
      </c>
      <c r="F6" s="60">
        <v>293.36</v>
      </c>
      <c r="G6" s="60">
        <v>296.14</v>
      </c>
      <c r="H6" s="60">
        <v>294.03</v>
      </c>
      <c r="I6" s="63">
        <v>291.46</v>
      </c>
      <c r="J6" s="63">
        <v>289.44</v>
      </c>
      <c r="K6" s="63">
        <v>288.32</v>
      </c>
      <c r="L6" s="60">
        <v>288.82</v>
      </c>
      <c r="M6" s="61">
        <v>285.05</v>
      </c>
    </row>
    <row r="7" spans="1:13" ht="11.25">
      <c r="A7" s="77">
        <v>1995</v>
      </c>
      <c r="B7" s="59">
        <v>253.83</v>
      </c>
      <c r="C7" s="60">
        <v>260.25</v>
      </c>
      <c r="D7" s="60">
        <v>262.5</v>
      </c>
      <c r="E7" s="60">
        <v>275.29</v>
      </c>
      <c r="F7" s="60">
        <v>288.98</v>
      </c>
      <c r="G7" s="60">
        <v>288.71</v>
      </c>
      <c r="H7" s="60">
        <v>284.54</v>
      </c>
      <c r="I7" s="60">
        <v>282.15</v>
      </c>
      <c r="J7" s="60">
        <v>288.2</v>
      </c>
      <c r="K7" s="60">
        <v>283.84</v>
      </c>
      <c r="L7" s="60">
        <v>279.89</v>
      </c>
      <c r="M7" s="61">
        <v>287.49</v>
      </c>
    </row>
    <row r="8" spans="1:13" ht="11.25">
      <c r="A8" s="77">
        <v>1996</v>
      </c>
      <c r="B8" s="59">
        <v>287.1</v>
      </c>
      <c r="C8" s="60">
        <v>288.67</v>
      </c>
      <c r="D8" s="60">
        <v>286.5</v>
      </c>
      <c r="E8" s="60">
        <v>294.65</v>
      </c>
      <c r="F8" s="60">
        <v>295.76</v>
      </c>
      <c r="G8" s="60">
        <v>293.1</v>
      </c>
      <c r="H8" s="60">
        <v>287.6</v>
      </c>
      <c r="I8" s="60">
        <v>282.17</v>
      </c>
      <c r="J8" s="60">
        <v>285.08</v>
      </c>
      <c r="K8" s="60">
        <v>284.26</v>
      </c>
      <c r="L8" s="63">
        <v>289.18</v>
      </c>
      <c r="M8" s="61">
        <v>291.25</v>
      </c>
    </row>
    <row r="9" spans="1:13" ht="11.25">
      <c r="A9" s="76">
        <v>1997</v>
      </c>
      <c r="B9" s="59">
        <v>289.35</v>
      </c>
      <c r="C9" s="60">
        <v>284.51</v>
      </c>
      <c r="D9" s="60">
        <v>281.73</v>
      </c>
      <c r="E9" s="60">
        <v>285.22</v>
      </c>
      <c r="F9" s="60">
        <v>294.11</v>
      </c>
      <c r="G9" s="60">
        <v>291.96</v>
      </c>
      <c r="H9" s="60">
        <v>286.99</v>
      </c>
      <c r="I9" s="60">
        <v>280.02</v>
      </c>
      <c r="J9" s="60">
        <v>272.87</v>
      </c>
      <c r="K9" s="60">
        <v>272.41</v>
      </c>
      <c r="L9" s="60">
        <v>270.77</v>
      </c>
      <c r="M9" s="61">
        <v>277.16</v>
      </c>
    </row>
    <row r="10" spans="1:13" ht="11.25">
      <c r="A10" s="77">
        <v>1998</v>
      </c>
      <c r="B10" s="60">
        <v>273.68</v>
      </c>
      <c r="C10" s="60">
        <v>270</v>
      </c>
      <c r="D10" s="60">
        <v>265.2</v>
      </c>
      <c r="E10" s="60">
        <v>278.9</v>
      </c>
      <c r="F10" s="60">
        <v>288.11</v>
      </c>
      <c r="G10" s="60">
        <v>287.4</v>
      </c>
      <c r="H10" s="60">
        <v>281.83</v>
      </c>
      <c r="I10" s="60">
        <v>277.58</v>
      </c>
      <c r="J10" s="60">
        <v>276.04</v>
      </c>
      <c r="K10" s="60">
        <v>277.1</v>
      </c>
      <c r="L10" s="60">
        <v>279.04</v>
      </c>
      <c r="M10" s="61">
        <v>277.05</v>
      </c>
    </row>
    <row r="11" spans="1:13" ht="11.25">
      <c r="A11" s="77">
        <v>1999</v>
      </c>
      <c r="B11" s="60">
        <v>272.68</v>
      </c>
      <c r="C11" s="60">
        <v>275.64</v>
      </c>
      <c r="D11" s="60">
        <v>281.54</v>
      </c>
      <c r="E11" s="60">
        <v>290.47</v>
      </c>
      <c r="F11" s="60">
        <v>295.87</v>
      </c>
      <c r="G11" s="60">
        <v>293.33</v>
      </c>
      <c r="H11" s="60">
        <v>288.34</v>
      </c>
      <c r="I11" s="60">
        <v>279.5</v>
      </c>
      <c r="J11" s="60">
        <v>271.02</v>
      </c>
      <c r="K11" s="60">
        <v>257.6</v>
      </c>
      <c r="L11" s="60">
        <v>263.58</v>
      </c>
      <c r="M11" s="61">
        <v>276.9</v>
      </c>
    </row>
    <row r="12" spans="1:13" ht="11.25">
      <c r="A12" s="76">
        <v>2000</v>
      </c>
      <c r="B12" s="60">
        <v>276.35</v>
      </c>
      <c r="C12" s="60">
        <v>276.73</v>
      </c>
      <c r="D12" s="60">
        <v>276.81</v>
      </c>
      <c r="E12" s="60">
        <v>286.89</v>
      </c>
      <c r="F12" s="60">
        <v>286.6</v>
      </c>
      <c r="G12" s="60">
        <v>280.05</v>
      </c>
      <c r="H12" s="60">
        <v>273.52</v>
      </c>
      <c r="I12" s="60">
        <v>267.5</v>
      </c>
      <c r="J12" s="60">
        <v>261.62</v>
      </c>
      <c r="K12" s="62">
        <v>248.4</v>
      </c>
      <c r="L12" s="62">
        <v>249.25</v>
      </c>
      <c r="M12" s="64">
        <v>252.12</v>
      </c>
    </row>
    <row r="13" spans="1:13" ht="11.25">
      <c r="A13" s="77">
        <v>2001</v>
      </c>
      <c r="B13" s="60">
        <v>253.6</v>
      </c>
      <c r="C13" s="65">
        <v>258.17</v>
      </c>
      <c r="D13" s="60">
        <v>275.13</v>
      </c>
      <c r="E13" s="60">
        <v>282.85</v>
      </c>
      <c r="F13" s="60">
        <v>287.6</v>
      </c>
      <c r="G13" s="60">
        <v>283.83</v>
      </c>
      <c r="H13" s="60">
        <v>273.73</v>
      </c>
      <c r="I13" s="60">
        <v>271.07</v>
      </c>
      <c r="J13" s="60">
        <v>269.17</v>
      </c>
      <c r="K13" s="60">
        <v>263.62</v>
      </c>
      <c r="L13" s="60">
        <v>263.24</v>
      </c>
      <c r="M13" s="61">
        <v>252.1</v>
      </c>
    </row>
    <row r="14" spans="1:13" ht="11.25">
      <c r="A14" s="77">
        <v>2002</v>
      </c>
      <c r="B14" s="62">
        <v>245.3</v>
      </c>
      <c r="C14" s="62">
        <v>247.1</v>
      </c>
      <c r="D14" s="62">
        <v>252.6</v>
      </c>
      <c r="E14" s="62">
        <v>264.03</v>
      </c>
      <c r="F14" s="62">
        <v>268.6</v>
      </c>
      <c r="G14" s="62">
        <v>271.26</v>
      </c>
      <c r="H14" s="62">
        <v>270.08</v>
      </c>
      <c r="I14" s="60">
        <v>267.8</v>
      </c>
      <c r="J14" s="60">
        <v>274.28</v>
      </c>
      <c r="K14" s="60">
        <v>286.05</v>
      </c>
      <c r="L14" s="60">
        <v>285.34</v>
      </c>
      <c r="M14" s="61">
        <v>284</v>
      </c>
    </row>
    <row r="15" spans="1:13" ht="11.25">
      <c r="A15" s="76">
        <v>2003</v>
      </c>
      <c r="B15" s="63">
        <v>291.1</v>
      </c>
      <c r="C15" s="60">
        <v>289.5</v>
      </c>
      <c r="D15" s="60">
        <v>286.25</v>
      </c>
      <c r="E15" s="60">
        <v>287</v>
      </c>
      <c r="F15" s="60">
        <v>292.27</v>
      </c>
      <c r="G15" s="60">
        <v>290.26</v>
      </c>
      <c r="H15" s="60">
        <v>285.9</v>
      </c>
      <c r="I15" s="60">
        <v>280.77</v>
      </c>
      <c r="J15" s="60">
        <v>275.95</v>
      </c>
      <c r="K15" s="60">
        <v>282.63</v>
      </c>
      <c r="L15" s="60">
        <v>285.6</v>
      </c>
      <c r="M15" s="61">
        <v>283.28</v>
      </c>
    </row>
    <row r="16" spans="1:13" ht="11.25">
      <c r="A16" s="77">
        <v>2004</v>
      </c>
      <c r="B16" s="60">
        <v>284.7</v>
      </c>
      <c r="C16" s="65">
        <v>290.8</v>
      </c>
      <c r="D16" s="60">
        <v>293.4</v>
      </c>
      <c r="E16" s="60">
        <v>296.03</v>
      </c>
      <c r="F16" s="60">
        <v>296.2</v>
      </c>
      <c r="G16" s="63">
        <v>296.16</v>
      </c>
      <c r="H16" s="60">
        <v>293.08</v>
      </c>
      <c r="I16" s="60">
        <v>286.25</v>
      </c>
      <c r="J16" s="60">
        <v>281.08</v>
      </c>
      <c r="K16" s="60">
        <v>280.01</v>
      </c>
      <c r="L16" s="60">
        <v>286.11</v>
      </c>
      <c r="M16" s="66">
        <v>288.04</v>
      </c>
    </row>
    <row r="17" spans="1:13" ht="11.25">
      <c r="A17" s="77">
        <v>2005</v>
      </c>
      <c r="B17" s="60">
        <v>281.17</v>
      </c>
      <c r="C17" s="60">
        <v>281.53</v>
      </c>
      <c r="D17" s="60">
        <v>293.3</v>
      </c>
      <c r="E17" s="60">
        <v>296.09</v>
      </c>
      <c r="F17" s="60">
        <v>295.59</v>
      </c>
      <c r="G17" s="60">
        <v>294.05</v>
      </c>
      <c r="H17" s="60">
        <v>286.72</v>
      </c>
      <c r="I17" s="60">
        <v>277.16</v>
      </c>
      <c r="J17" s="60">
        <v>266.46</v>
      </c>
      <c r="K17" s="60">
        <v>256.9</v>
      </c>
      <c r="L17" s="60">
        <v>253.6</v>
      </c>
      <c r="M17" s="61">
        <v>279</v>
      </c>
    </row>
    <row r="18" spans="1:13" ht="11.25">
      <c r="A18" s="76">
        <v>2006</v>
      </c>
      <c r="B18" s="60">
        <v>283.52</v>
      </c>
      <c r="C18" s="60">
        <v>288.6</v>
      </c>
      <c r="D18" s="63">
        <v>294.42</v>
      </c>
      <c r="E18" s="60">
        <v>295.87</v>
      </c>
      <c r="F18" s="60">
        <v>296.48</v>
      </c>
      <c r="G18" s="60">
        <v>295.85</v>
      </c>
      <c r="H18" s="60">
        <v>293.78</v>
      </c>
      <c r="I18" s="60">
        <v>290.2</v>
      </c>
      <c r="J18" s="60">
        <v>285.3</v>
      </c>
      <c r="K18" s="60">
        <v>278.73</v>
      </c>
      <c r="L18" s="60">
        <v>266.2</v>
      </c>
      <c r="M18" s="61">
        <v>256.18</v>
      </c>
    </row>
    <row r="19" spans="1:13" ht="11.25">
      <c r="A19" s="77">
        <v>2007</v>
      </c>
      <c r="B19" s="60">
        <v>256.1</v>
      </c>
      <c r="C19" s="60">
        <v>263.73</v>
      </c>
      <c r="D19" s="60">
        <v>272</v>
      </c>
      <c r="E19" s="60">
        <v>276.8</v>
      </c>
      <c r="F19" s="60">
        <v>276.8</v>
      </c>
      <c r="G19" s="60">
        <v>274.81</v>
      </c>
      <c r="H19" s="60">
        <v>268.5</v>
      </c>
      <c r="I19" s="60">
        <v>263.63</v>
      </c>
      <c r="J19" s="60">
        <v>261.8</v>
      </c>
      <c r="K19" s="60">
        <v>261.06</v>
      </c>
      <c r="L19" s="60">
        <v>275.8</v>
      </c>
      <c r="M19" s="61">
        <v>282.12</v>
      </c>
    </row>
    <row r="20" spans="1:13" ht="11.25">
      <c r="A20" s="77">
        <v>2008</v>
      </c>
      <c r="B20" s="60">
        <v>285.10354838709674</v>
      </c>
      <c r="C20" s="60">
        <v>289.7228571428572</v>
      </c>
      <c r="D20" s="60">
        <v>290.9338709677418</v>
      </c>
      <c r="E20" s="60">
        <v>295.4736666666667</v>
      </c>
      <c r="F20" s="60">
        <v>295.321935483871</v>
      </c>
      <c r="G20" s="60">
        <v>295.68000000000006</v>
      </c>
      <c r="H20" s="63">
        <v>294.25032258064516</v>
      </c>
      <c r="I20" s="60">
        <v>288.6161290322581</v>
      </c>
      <c r="J20" s="60">
        <v>283.934</v>
      </c>
      <c r="K20" s="60">
        <v>280.89548387096767</v>
      </c>
      <c r="L20" s="60">
        <v>285.20699999999994</v>
      </c>
      <c r="M20" s="61">
        <v>286.4732258064517</v>
      </c>
    </row>
    <row r="21" spans="1:13" ht="11.25">
      <c r="A21" s="76">
        <v>2009</v>
      </c>
      <c r="B21" s="67">
        <v>283.5712903225806</v>
      </c>
      <c r="C21" s="67">
        <v>281.8351724137931</v>
      </c>
      <c r="D21" s="67">
        <v>283.39548387096767</v>
      </c>
      <c r="E21" s="67">
        <v>292.4683333333333</v>
      </c>
      <c r="F21" s="67">
        <v>293.68612903225807</v>
      </c>
      <c r="G21" s="67">
        <v>292.44899999999996</v>
      </c>
      <c r="H21" s="67">
        <v>287.993870967742</v>
      </c>
      <c r="I21" s="67">
        <v>281.15612903225815</v>
      </c>
      <c r="J21" s="67">
        <v>276.1626666666668</v>
      </c>
      <c r="K21" s="67">
        <v>271.62645161290317</v>
      </c>
      <c r="L21" s="67">
        <v>266.311</v>
      </c>
      <c r="M21" s="68">
        <v>280.0890322580645</v>
      </c>
    </row>
    <row r="22" spans="1:13" ht="11.25">
      <c r="A22" s="77">
        <v>2010</v>
      </c>
      <c r="B22" s="69">
        <v>290.0580645161289</v>
      </c>
      <c r="C22" s="69">
        <v>289.19250000000005</v>
      </c>
      <c r="D22" s="69">
        <v>293.88483870967747</v>
      </c>
      <c r="E22" s="69">
        <v>295.97099999999995</v>
      </c>
      <c r="F22" s="69">
        <v>296.34451612903223</v>
      </c>
      <c r="G22" s="69">
        <v>294.4289999999999</v>
      </c>
      <c r="H22" s="69">
        <v>291.75096774193554</v>
      </c>
      <c r="I22" s="69">
        <v>288.58677419354837</v>
      </c>
      <c r="J22" s="69">
        <v>284.90000000000003</v>
      </c>
      <c r="K22" s="69">
        <v>285.21290322580654</v>
      </c>
      <c r="L22" s="69">
        <v>284.2656666666666</v>
      </c>
      <c r="M22" s="70">
        <v>287.4767741935484</v>
      </c>
    </row>
    <row r="23" spans="1:13" ht="11.25">
      <c r="A23" s="77">
        <v>2011</v>
      </c>
      <c r="B23" s="67">
        <v>281.63322580645166</v>
      </c>
      <c r="C23" s="67">
        <v>274.42903225806447</v>
      </c>
      <c r="D23" s="67">
        <v>274.9925806451613</v>
      </c>
      <c r="E23" s="67">
        <v>276.63129032258064</v>
      </c>
      <c r="F23" s="67">
        <v>280.9609677419355</v>
      </c>
      <c r="G23" s="67">
        <v>286.0767741935484</v>
      </c>
      <c r="H23" s="67">
        <v>284.7009677419355</v>
      </c>
      <c r="I23" s="67">
        <v>278.9612903225806</v>
      </c>
      <c r="J23" s="67">
        <v>273.94733333333335</v>
      </c>
      <c r="K23" s="67">
        <v>268.1674193548387</v>
      </c>
      <c r="L23" s="67">
        <v>261.61600000000004</v>
      </c>
      <c r="M23" s="68">
        <v>264.5048387096774</v>
      </c>
    </row>
    <row r="24" spans="1:13" ht="11.25">
      <c r="A24" s="76">
        <v>2012</v>
      </c>
      <c r="B24" s="67">
        <v>265.78</v>
      </c>
      <c r="C24" s="67">
        <v>267.68</v>
      </c>
      <c r="D24" s="67">
        <v>262.01</v>
      </c>
      <c r="E24" s="67">
        <v>280.2</v>
      </c>
      <c r="F24" s="67">
        <v>293.4</v>
      </c>
      <c r="G24" s="67">
        <v>294.4</v>
      </c>
      <c r="H24" s="67">
        <v>288.4</v>
      </c>
      <c r="I24" s="67">
        <v>280.4</v>
      </c>
      <c r="J24" s="67">
        <v>261.39</v>
      </c>
      <c r="K24" s="67">
        <v>261.57</v>
      </c>
      <c r="L24" s="67">
        <v>269.03</v>
      </c>
      <c r="M24" s="68">
        <v>276.64</v>
      </c>
    </row>
    <row r="25" spans="1:13" ht="11.25">
      <c r="A25" s="77">
        <v>2013</v>
      </c>
      <c r="B25" s="67">
        <v>278.27</v>
      </c>
      <c r="C25" s="67">
        <v>281.52</v>
      </c>
      <c r="D25" s="67">
        <v>294.83</v>
      </c>
      <c r="E25" s="71">
        <v>296.9</v>
      </c>
      <c r="F25" s="71">
        <v>296.9</v>
      </c>
      <c r="G25" s="67">
        <v>294.18</v>
      </c>
      <c r="H25" s="67">
        <v>289.7</v>
      </c>
      <c r="I25" s="67">
        <v>283.6</v>
      </c>
      <c r="J25" s="67">
        <v>280.8</v>
      </c>
      <c r="K25" s="67">
        <v>281.4</v>
      </c>
      <c r="L25" s="67">
        <v>282.5</v>
      </c>
      <c r="M25" s="68">
        <v>276.1</v>
      </c>
    </row>
    <row r="26" spans="1:13" ht="11.25">
      <c r="A26" s="77">
        <v>2014</v>
      </c>
      <c r="B26" s="67">
        <v>275.1</v>
      </c>
      <c r="C26" s="67">
        <v>277.5</v>
      </c>
      <c r="D26" s="67">
        <v>274.6</v>
      </c>
      <c r="E26" s="72">
        <v>285.3</v>
      </c>
      <c r="F26" s="72">
        <v>292.9</v>
      </c>
      <c r="G26" s="67">
        <v>294.9</v>
      </c>
      <c r="H26" s="67">
        <v>291.7</v>
      </c>
      <c r="I26" s="67">
        <v>286.8</v>
      </c>
      <c r="J26" s="67">
        <v>285.5</v>
      </c>
      <c r="K26" s="67">
        <v>285</v>
      </c>
      <c r="L26" s="67">
        <v>284.8</v>
      </c>
      <c r="M26" s="68">
        <v>286.3</v>
      </c>
    </row>
    <row r="27" spans="1:13" ht="11.25">
      <c r="A27" s="77">
        <v>2015</v>
      </c>
      <c r="B27" s="67">
        <v>288.7</v>
      </c>
      <c r="C27" s="67">
        <v>289.4</v>
      </c>
      <c r="D27" s="67">
        <v>292.2</v>
      </c>
      <c r="E27" s="72">
        <v>296.3</v>
      </c>
      <c r="F27" s="72">
        <v>296.1</v>
      </c>
      <c r="G27" s="67">
        <v>293.3</v>
      </c>
      <c r="H27" s="67">
        <v>287.5</v>
      </c>
      <c r="I27" s="67">
        <v>280.1</v>
      </c>
      <c r="J27" s="67">
        <v>272.1</v>
      </c>
      <c r="K27" s="67">
        <v>275.4</v>
      </c>
      <c r="L27" s="67">
        <v>278.9</v>
      </c>
      <c r="M27" s="68">
        <v>275.9</v>
      </c>
    </row>
    <row r="28" spans="1:13" ht="11.25">
      <c r="A28" s="77">
        <v>2016</v>
      </c>
      <c r="B28" s="120">
        <v>289.9</v>
      </c>
      <c r="C28" s="71">
        <v>292.4</v>
      </c>
      <c r="D28" s="67">
        <v>291.8</v>
      </c>
      <c r="E28" s="72">
        <v>296.5</v>
      </c>
      <c r="F28" s="72">
        <v>296.2</v>
      </c>
      <c r="G28" s="67">
        <v>295.6</v>
      </c>
      <c r="H28" s="67">
        <v>290.5</v>
      </c>
      <c r="I28" s="67">
        <v>285.4</v>
      </c>
      <c r="J28" s="67">
        <v>283.3</v>
      </c>
      <c r="K28" s="67">
        <v>288.4</v>
      </c>
      <c r="L28" s="67">
        <v>288.9</v>
      </c>
      <c r="M28" s="68">
        <v>281.6</v>
      </c>
    </row>
    <row r="29" spans="1:13" ht="9.75" customHeight="1">
      <c r="A29" s="88"/>
      <c r="B29" s="89" t="s">
        <v>14</v>
      </c>
      <c r="C29" s="90" t="s">
        <v>15</v>
      </c>
      <c r="D29" s="90" t="s">
        <v>16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23</v>
      </c>
      <c r="L29" s="90" t="s">
        <v>24</v>
      </c>
      <c r="M29" s="91" t="s">
        <v>25</v>
      </c>
    </row>
    <row r="30" spans="1:13" ht="10.5" customHeight="1">
      <c r="A30" s="88">
        <v>2016</v>
      </c>
      <c r="B30" s="121">
        <v>289.9</v>
      </c>
      <c r="C30" s="92">
        <v>292.4</v>
      </c>
      <c r="D30" s="92">
        <v>291.8</v>
      </c>
      <c r="E30" s="92">
        <v>296.5</v>
      </c>
      <c r="F30" s="92">
        <v>296.2</v>
      </c>
      <c r="G30" s="92">
        <v>295.6</v>
      </c>
      <c r="H30" s="92">
        <v>290.5</v>
      </c>
      <c r="I30" s="92">
        <v>285.4</v>
      </c>
      <c r="J30" s="92">
        <v>283.3</v>
      </c>
      <c r="K30" s="92">
        <v>288.4</v>
      </c>
      <c r="L30" s="92">
        <v>288.9</v>
      </c>
      <c r="M30" s="93">
        <v>281.6</v>
      </c>
    </row>
    <row r="31" spans="1:13" ht="9.75" customHeight="1">
      <c r="A31" s="73" t="s">
        <v>155</v>
      </c>
      <c r="B31" s="92">
        <v>274.34784516129025</v>
      </c>
      <c r="C31" s="92">
        <v>275.4987824725886</v>
      </c>
      <c r="D31" s="92">
        <v>278.31987096774196</v>
      </c>
      <c r="E31" s="92">
        <v>285.8561716129032</v>
      </c>
      <c r="F31" s="92">
        <v>290.2701419354838</v>
      </c>
      <c r="G31" s="92">
        <v>289.412590967742</v>
      </c>
      <c r="H31" s="92">
        <v>284.9974451612903</v>
      </c>
      <c r="I31" s="92">
        <v>279.4680129032258</v>
      </c>
      <c r="J31" s="92">
        <v>275.35616000000005</v>
      </c>
      <c r="K31" s="92">
        <v>273.59369032258064</v>
      </c>
      <c r="L31" s="92">
        <v>275.01398666666665</v>
      </c>
      <c r="M31" s="92">
        <v>277.6429548387097</v>
      </c>
    </row>
    <row r="32" spans="1:13" ht="9" customHeight="1">
      <c r="A32" s="73" t="s">
        <v>156</v>
      </c>
      <c r="B32" s="74">
        <v>245.3</v>
      </c>
      <c r="C32" s="74">
        <v>247.1</v>
      </c>
      <c r="D32" s="74">
        <v>252.6</v>
      </c>
      <c r="E32" s="74">
        <v>264</v>
      </c>
      <c r="F32" s="74">
        <v>268.6</v>
      </c>
      <c r="G32" s="74">
        <v>271.3</v>
      </c>
      <c r="H32" s="74">
        <v>270.1</v>
      </c>
      <c r="I32" s="74">
        <v>261.1</v>
      </c>
      <c r="J32" s="74">
        <v>253.6</v>
      </c>
      <c r="K32" s="74">
        <v>248.4</v>
      </c>
      <c r="L32" s="74">
        <v>249.3</v>
      </c>
      <c r="M32" s="75">
        <v>252.1</v>
      </c>
    </row>
    <row r="33" spans="1:13" ht="10.5" customHeight="1" thickBot="1">
      <c r="A33" s="94" t="s">
        <v>157</v>
      </c>
      <c r="B33" s="95">
        <v>291.1</v>
      </c>
      <c r="C33" s="95">
        <v>292.4</v>
      </c>
      <c r="D33" s="95">
        <v>294.4</v>
      </c>
      <c r="E33" s="95">
        <v>296.9</v>
      </c>
      <c r="F33" s="95">
        <v>296.9</v>
      </c>
      <c r="G33" s="95">
        <v>296.2</v>
      </c>
      <c r="H33" s="95">
        <v>294.3</v>
      </c>
      <c r="I33" s="95">
        <v>291.5</v>
      </c>
      <c r="J33" s="95">
        <v>289.4</v>
      </c>
      <c r="K33" s="95">
        <v>288.3</v>
      </c>
      <c r="L33" s="95">
        <v>289.2</v>
      </c>
      <c r="M33" s="96">
        <v>288</v>
      </c>
    </row>
    <row r="35" spans="2:13" ht="11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9"/>
  <sheetViews>
    <sheetView zoomScalePageLayoutView="0" workbookViewId="0" topLeftCell="A1">
      <selection activeCell="CU19" sqref="CU19"/>
    </sheetView>
  </sheetViews>
  <sheetFormatPr defaultColWidth="9.140625" defaultRowHeight="15"/>
  <cols>
    <col min="1" max="1" width="21.8515625" style="0" customWidth="1"/>
    <col min="2" max="97" width="2.28125" style="0" customWidth="1"/>
  </cols>
  <sheetData>
    <row r="1" spans="1:97" ht="15">
      <c r="A1" s="766" t="s">
        <v>460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766"/>
      <c r="AS1" s="766"/>
      <c r="AT1" s="766"/>
      <c r="AU1" s="766"/>
      <c r="AV1" s="766"/>
      <c r="AW1" s="766"/>
      <c r="AX1" s="766"/>
      <c r="AY1" s="766"/>
      <c r="AZ1" s="766"/>
      <c r="BA1" s="766"/>
      <c r="BB1" s="766"/>
      <c r="BC1" s="766"/>
      <c r="BD1" s="766"/>
      <c r="BE1" s="766"/>
      <c r="BF1" s="766"/>
      <c r="BG1" s="766"/>
      <c r="BH1" s="766"/>
      <c r="BI1" s="766"/>
      <c r="BJ1" s="766"/>
      <c r="BK1" s="766"/>
      <c r="BL1" s="766"/>
      <c r="BM1" s="766"/>
      <c r="BN1" s="766"/>
      <c r="BO1" s="766"/>
      <c r="BP1" s="766"/>
      <c r="BQ1" s="766"/>
      <c r="BR1" s="766"/>
      <c r="BS1" s="766"/>
      <c r="BT1" s="766"/>
      <c r="BU1" s="766"/>
      <c r="BV1" s="766"/>
      <c r="BW1" s="766"/>
      <c r="BX1" s="766"/>
      <c r="BY1" s="766"/>
      <c r="BZ1" s="766"/>
      <c r="CA1" s="766"/>
      <c r="CB1" s="766"/>
      <c r="CC1" s="766"/>
      <c r="CD1" s="766"/>
      <c r="CE1" s="766"/>
      <c r="CF1" s="766"/>
      <c r="CG1" s="766"/>
      <c r="CH1" s="766"/>
      <c r="CI1" s="766"/>
      <c r="CJ1" s="766"/>
      <c r="CK1" s="766"/>
      <c r="CL1" s="766"/>
      <c r="CM1" s="766"/>
      <c r="CN1" s="766"/>
      <c r="CO1" s="766"/>
      <c r="CP1" s="766"/>
      <c r="CQ1" s="766"/>
      <c r="CR1" s="766"/>
      <c r="CS1" s="766"/>
    </row>
    <row r="2" spans="1:97" ht="15">
      <c r="A2" s="768" t="s">
        <v>459</v>
      </c>
      <c r="B2" s="767">
        <v>2009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>
        <v>2010</v>
      </c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>
        <v>2011</v>
      </c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>
        <v>2012</v>
      </c>
      <c r="AM2" s="767"/>
      <c r="AN2" s="767"/>
      <c r="AO2" s="767"/>
      <c r="AP2" s="767"/>
      <c r="AQ2" s="767"/>
      <c r="AR2" s="767"/>
      <c r="AS2" s="767"/>
      <c r="AT2" s="767"/>
      <c r="AU2" s="767"/>
      <c r="AV2" s="767"/>
      <c r="AW2" s="767"/>
      <c r="AX2" s="767">
        <v>2013</v>
      </c>
      <c r="AY2" s="767"/>
      <c r="AZ2" s="767"/>
      <c r="BA2" s="767"/>
      <c r="BB2" s="767"/>
      <c r="BC2" s="767"/>
      <c r="BD2" s="767"/>
      <c r="BE2" s="767"/>
      <c r="BF2" s="767"/>
      <c r="BG2" s="767"/>
      <c r="BH2" s="767"/>
      <c r="BI2" s="767"/>
      <c r="BJ2" s="767">
        <v>2014</v>
      </c>
      <c r="BK2" s="767"/>
      <c r="BL2" s="767"/>
      <c r="BM2" s="767"/>
      <c r="BN2" s="767"/>
      <c r="BO2" s="767"/>
      <c r="BP2" s="767"/>
      <c r="BQ2" s="767"/>
      <c r="BR2" s="767"/>
      <c r="BS2" s="767"/>
      <c r="BT2" s="767"/>
      <c r="BU2" s="767"/>
      <c r="BV2" s="767">
        <v>2015</v>
      </c>
      <c r="BW2" s="767"/>
      <c r="BX2" s="767"/>
      <c r="BY2" s="767"/>
      <c r="BZ2" s="767"/>
      <c r="CA2" s="767"/>
      <c r="CB2" s="767"/>
      <c r="CC2" s="767"/>
      <c r="CD2" s="767"/>
      <c r="CE2" s="767"/>
      <c r="CF2" s="767"/>
      <c r="CG2" s="767"/>
      <c r="CH2" s="767">
        <v>2016</v>
      </c>
      <c r="CI2" s="767"/>
      <c r="CJ2" s="767"/>
      <c r="CK2" s="767"/>
      <c r="CL2" s="767"/>
      <c r="CM2" s="767"/>
      <c r="CN2" s="767"/>
      <c r="CO2" s="767"/>
      <c r="CP2" s="767"/>
      <c r="CQ2" s="767"/>
      <c r="CR2" s="767"/>
      <c r="CS2" s="767"/>
    </row>
    <row r="3" spans="1:97" ht="15">
      <c r="A3" s="768"/>
      <c r="B3" s="197">
        <v>1</v>
      </c>
      <c r="C3" s="197">
        <v>2</v>
      </c>
      <c r="D3" s="197">
        <v>3</v>
      </c>
      <c r="E3" s="197">
        <v>4</v>
      </c>
      <c r="F3" s="197">
        <v>5</v>
      </c>
      <c r="G3" s="197">
        <v>6</v>
      </c>
      <c r="H3" s="197">
        <v>7</v>
      </c>
      <c r="I3" s="197">
        <v>8</v>
      </c>
      <c r="J3" s="197">
        <v>9</v>
      </c>
      <c r="K3" s="197">
        <v>10</v>
      </c>
      <c r="L3" s="197">
        <v>11</v>
      </c>
      <c r="M3" s="197">
        <v>12</v>
      </c>
      <c r="N3" s="197">
        <v>1</v>
      </c>
      <c r="O3" s="197">
        <v>2</v>
      </c>
      <c r="P3" s="197">
        <v>3</v>
      </c>
      <c r="Q3" s="197">
        <v>4</v>
      </c>
      <c r="R3" s="197">
        <v>5</v>
      </c>
      <c r="S3" s="197">
        <v>6</v>
      </c>
      <c r="T3" s="197">
        <v>7</v>
      </c>
      <c r="U3" s="197">
        <v>8</v>
      </c>
      <c r="V3" s="197">
        <v>9</v>
      </c>
      <c r="W3" s="197">
        <v>10</v>
      </c>
      <c r="X3" s="197">
        <v>11</v>
      </c>
      <c r="Y3" s="197">
        <v>12</v>
      </c>
      <c r="Z3" s="197">
        <v>1</v>
      </c>
      <c r="AA3" s="197">
        <v>2</v>
      </c>
      <c r="AB3" s="197">
        <v>3</v>
      </c>
      <c r="AC3" s="197">
        <v>4</v>
      </c>
      <c r="AD3" s="197">
        <v>5</v>
      </c>
      <c r="AE3" s="197">
        <v>6</v>
      </c>
      <c r="AF3" s="197">
        <v>7</v>
      </c>
      <c r="AG3" s="197">
        <v>8</v>
      </c>
      <c r="AH3" s="197">
        <v>9</v>
      </c>
      <c r="AI3" s="197">
        <v>10</v>
      </c>
      <c r="AJ3" s="197">
        <v>11</v>
      </c>
      <c r="AK3" s="197">
        <v>12</v>
      </c>
      <c r="AL3" s="197">
        <v>1</v>
      </c>
      <c r="AM3" s="197">
        <v>2</v>
      </c>
      <c r="AN3" s="197">
        <v>3</v>
      </c>
      <c r="AO3" s="197">
        <v>4</v>
      </c>
      <c r="AP3" s="197">
        <v>5</v>
      </c>
      <c r="AQ3" s="197">
        <v>6</v>
      </c>
      <c r="AR3" s="197">
        <v>7</v>
      </c>
      <c r="AS3" s="197">
        <v>8</v>
      </c>
      <c r="AT3" s="197">
        <v>9</v>
      </c>
      <c r="AU3" s="197">
        <v>10</v>
      </c>
      <c r="AV3" s="197">
        <v>11</v>
      </c>
      <c r="AW3" s="197">
        <v>12</v>
      </c>
      <c r="AX3" s="197">
        <v>1</v>
      </c>
      <c r="AY3" s="197">
        <v>2</v>
      </c>
      <c r="AZ3" s="197">
        <v>3</v>
      </c>
      <c r="BA3" s="197">
        <v>4</v>
      </c>
      <c r="BB3" s="197">
        <v>5</v>
      </c>
      <c r="BC3" s="197">
        <v>6</v>
      </c>
      <c r="BD3" s="197">
        <v>7</v>
      </c>
      <c r="BE3" s="197">
        <v>8</v>
      </c>
      <c r="BF3" s="197">
        <v>9</v>
      </c>
      <c r="BG3" s="197">
        <v>10</v>
      </c>
      <c r="BH3" s="197">
        <v>11</v>
      </c>
      <c r="BI3" s="197">
        <v>12</v>
      </c>
      <c r="BJ3" s="197">
        <v>1</v>
      </c>
      <c r="BK3" s="197">
        <v>2</v>
      </c>
      <c r="BL3" s="197">
        <v>3</v>
      </c>
      <c r="BM3" s="197">
        <v>4</v>
      </c>
      <c r="BN3" s="197">
        <v>5</v>
      </c>
      <c r="BO3" s="197">
        <v>6</v>
      </c>
      <c r="BP3" s="197">
        <v>7</v>
      </c>
      <c r="BQ3" s="197">
        <v>8</v>
      </c>
      <c r="BR3" s="197">
        <v>9</v>
      </c>
      <c r="BS3" s="197">
        <v>10</v>
      </c>
      <c r="BT3" s="197">
        <v>11</v>
      </c>
      <c r="BU3" s="197">
        <v>12</v>
      </c>
      <c r="BV3" s="197">
        <v>1</v>
      </c>
      <c r="BW3" s="197">
        <v>2</v>
      </c>
      <c r="BX3" s="197">
        <v>3</v>
      </c>
      <c r="BY3" s="197">
        <v>4</v>
      </c>
      <c r="BZ3" s="197">
        <v>5</v>
      </c>
      <c r="CA3" s="197">
        <v>6</v>
      </c>
      <c r="CB3" s="197">
        <v>7</v>
      </c>
      <c r="CC3" s="197">
        <v>8</v>
      </c>
      <c r="CD3" s="197">
        <v>9</v>
      </c>
      <c r="CE3" s="197">
        <v>10</v>
      </c>
      <c r="CF3" s="197">
        <v>11</v>
      </c>
      <c r="CG3" s="197">
        <v>12</v>
      </c>
      <c r="CH3" s="197">
        <v>1</v>
      </c>
      <c r="CI3" s="197">
        <v>2</v>
      </c>
      <c r="CJ3" s="197">
        <v>3</v>
      </c>
      <c r="CK3" s="197">
        <v>4</v>
      </c>
      <c r="CL3" s="197">
        <v>5</v>
      </c>
      <c r="CM3" s="197">
        <v>6</v>
      </c>
      <c r="CN3" s="197">
        <v>7</v>
      </c>
      <c r="CO3" s="197">
        <v>8</v>
      </c>
      <c r="CP3" s="197">
        <v>9</v>
      </c>
      <c r="CQ3" s="197">
        <v>10</v>
      </c>
      <c r="CR3" s="197">
        <v>11</v>
      </c>
      <c r="CS3" s="197">
        <v>12</v>
      </c>
    </row>
    <row r="4" spans="1:97" ht="34.5" customHeight="1">
      <c r="A4" s="137" t="s">
        <v>311</v>
      </c>
      <c r="B4" s="125">
        <v>20889</v>
      </c>
      <c r="C4" s="125">
        <v>17889</v>
      </c>
      <c r="D4" s="125">
        <v>17445</v>
      </c>
      <c r="E4" s="125">
        <v>13450</v>
      </c>
      <c r="F4" s="125">
        <v>12360</v>
      </c>
      <c r="G4" s="125">
        <v>12499</v>
      </c>
      <c r="H4" s="125">
        <v>14559</v>
      </c>
      <c r="I4" s="125">
        <v>15259</v>
      </c>
      <c r="J4" s="125">
        <v>10442</v>
      </c>
      <c r="K4" s="125">
        <v>13037</v>
      </c>
      <c r="L4" s="125">
        <v>15429</v>
      </c>
      <c r="M4" s="125">
        <v>15480</v>
      </c>
      <c r="N4" s="126">
        <v>19704</v>
      </c>
      <c r="O4" s="126">
        <v>15878</v>
      </c>
      <c r="P4" s="126">
        <v>15420</v>
      </c>
      <c r="Q4" s="126">
        <v>12070</v>
      </c>
      <c r="R4" s="126">
        <v>12161</v>
      </c>
      <c r="S4" s="126">
        <v>10676</v>
      </c>
      <c r="T4" s="126">
        <v>12256</v>
      </c>
      <c r="U4" s="126">
        <v>11513</v>
      </c>
      <c r="V4" s="127">
        <v>11140</v>
      </c>
      <c r="W4" s="127">
        <v>16003</v>
      </c>
      <c r="X4" s="127">
        <v>10714</v>
      </c>
      <c r="Y4" s="127">
        <v>16011</v>
      </c>
      <c r="Z4" s="125">
        <v>17051</v>
      </c>
      <c r="AA4" s="125">
        <v>13658.3</v>
      </c>
      <c r="AB4" s="125">
        <v>15221.59999999993</v>
      </c>
      <c r="AC4" s="125">
        <v>11440</v>
      </c>
      <c r="AD4" s="125">
        <v>14510.799999999941</v>
      </c>
      <c r="AE4" s="128">
        <v>10957</v>
      </c>
      <c r="AF4" s="125">
        <v>17156.296999999962</v>
      </c>
      <c r="AG4" s="125">
        <v>16150.858999999939</v>
      </c>
      <c r="AH4" s="129">
        <v>13612</v>
      </c>
      <c r="AI4" s="125">
        <v>12213.23508254247</v>
      </c>
      <c r="AJ4" s="125">
        <v>13684.089458245984</v>
      </c>
      <c r="AK4" s="125">
        <v>15282.038376547765</v>
      </c>
      <c r="AL4" s="125">
        <v>18073.86572473699</v>
      </c>
      <c r="AM4" s="125">
        <v>15494.33846710895</v>
      </c>
      <c r="AN4" s="125">
        <v>13039</v>
      </c>
      <c r="AO4" s="125">
        <v>9624.7</v>
      </c>
      <c r="AP4" s="125">
        <v>6652.6</v>
      </c>
      <c r="AQ4" s="125">
        <v>14671</v>
      </c>
      <c r="AR4" s="125">
        <v>14303.256014598981</v>
      </c>
      <c r="AS4" s="125">
        <v>15327</v>
      </c>
      <c r="AT4" s="125">
        <v>10935</v>
      </c>
      <c r="AU4" s="125">
        <v>12059.721665297971</v>
      </c>
      <c r="AV4" s="125">
        <v>13305.168552565012</v>
      </c>
      <c r="AW4" s="125">
        <v>18345</v>
      </c>
      <c r="AX4" s="130">
        <v>22871.903082548986</v>
      </c>
      <c r="AY4" s="130">
        <v>17006.06622065096</v>
      </c>
      <c r="AZ4" s="130">
        <v>14493.212774075908</v>
      </c>
      <c r="BA4" s="131">
        <v>13983.147927808925</v>
      </c>
      <c r="BB4" s="132">
        <v>11711</v>
      </c>
      <c r="BC4" s="132">
        <v>15866</v>
      </c>
      <c r="BD4" s="132">
        <v>16412</v>
      </c>
      <c r="BE4" s="132">
        <v>16994</v>
      </c>
      <c r="BF4" s="132">
        <v>14303</v>
      </c>
      <c r="BG4" s="133">
        <v>16327.56461208707</v>
      </c>
      <c r="BH4" s="133">
        <v>18046.286051668063</v>
      </c>
      <c r="BI4" s="133">
        <v>23669.769896922924</v>
      </c>
      <c r="BJ4" s="134">
        <v>20045</v>
      </c>
      <c r="BK4" s="134">
        <v>19144</v>
      </c>
      <c r="BL4" s="134">
        <v>20529</v>
      </c>
      <c r="BM4" s="133">
        <v>20982</v>
      </c>
      <c r="BN4" s="133">
        <v>15117</v>
      </c>
      <c r="BO4" s="132">
        <v>13603</v>
      </c>
      <c r="BP4" s="132">
        <v>14825</v>
      </c>
      <c r="BQ4" s="133">
        <v>15455</v>
      </c>
      <c r="BR4" s="133">
        <v>11831</v>
      </c>
      <c r="BS4" s="133">
        <v>13592</v>
      </c>
      <c r="BT4" s="133">
        <v>13121</v>
      </c>
      <c r="BU4" s="133">
        <v>14964</v>
      </c>
      <c r="BV4" s="134">
        <v>18577</v>
      </c>
      <c r="BW4" s="134">
        <v>15359</v>
      </c>
      <c r="BX4" s="134">
        <v>14263</v>
      </c>
      <c r="BY4" s="133">
        <v>12218</v>
      </c>
      <c r="BZ4" s="133">
        <v>10578</v>
      </c>
      <c r="CA4" s="133">
        <v>10446</v>
      </c>
      <c r="CB4" s="132">
        <v>12629</v>
      </c>
      <c r="CC4" s="133">
        <v>13830</v>
      </c>
      <c r="CD4" s="133">
        <v>8992</v>
      </c>
      <c r="CE4" s="133">
        <v>12807</v>
      </c>
      <c r="CF4" s="133">
        <v>14283</v>
      </c>
      <c r="CG4" s="133">
        <v>18743</v>
      </c>
      <c r="CH4" s="134">
        <v>16293</v>
      </c>
      <c r="CI4" s="134">
        <v>16164</v>
      </c>
      <c r="CJ4" s="134">
        <v>14222</v>
      </c>
      <c r="CK4" s="133">
        <v>11636</v>
      </c>
      <c r="CL4" s="133">
        <v>11820</v>
      </c>
      <c r="CM4" s="133">
        <v>9945</v>
      </c>
      <c r="CN4" s="132">
        <v>11191</v>
      </c>
      <c r="CO4" s="133">
        <v>12307</v>
      </c>
      <c r="CP4" s="133">
        <v>9240</v>
      </c>
      <c r="CQ4" s="133">
        <v>10857</v>
      </c>
      <c r="CR4" s="133">
        <v>15272</v>
      </c>
      <c r="CS4" s="133">
        <v>16682</v>
      </c>
    </row>
    <row r="5" spans="1:97" ht="34.5" customHeight="1">
      <c r="A5" s="138" t="s">
        <v>312</v>
      </c>
      <c r="B5" s="125">
        <v>112692</v>
      </c>
      <c r="C5" s="125">
        <v>98658</v>
      </c>
      <c r="D5" s="125">
        <v>101693</v>
      </c>
      <c r="E5" s="125">
        <v>78561</v>
      </c>
      <c r="F5" s="125">
        <v>74209</v>
      </c>
      <c r="G5" s="125">
        <v>69837</v>
      </c>
      <c r="H5" s="125">
        <v>74098</v>
      </c>
      <c r="I5" s="125">
        <v>76496</v>
      </c>
      <c r="J5" s="125">
        <v>63782</v>
      </c>
      <c r="K5" s="130">
        <v>74367</v>
      </c>
      <c r="L5" s="125">
        <v>86189</v>
      </c>
      <c r="M5" s="125">
        <v>104868</v>
      </c>
      <c r="N5" s="126">
        <v>114747</v>
      </c>
      <c r="O5" s="126">
        <v>103969</v>
      </c>
      <c r="P5" s="126">
        <v>102685</v>
      </c>
      <c r="Q5" s="126">
        <v>82550</v>
      </c>
      <c r="R5" s="126">
        <v>75006</v>
      </c>
      <c r="S5" s="126">
        <v>72289</v>
      </c>
      <c r="T5" s="126">
        <v>76103</v>
      </c>
      <c r="U5" s="126">
        <v>78334</v>
      </c>
      <c r="V5" s="127">
        <v>64551</v>
      </c>
      <c r="W5" s="127">
        <v>55645</v>
      </c>
      <c r="X5" s="127">
        <v>64411.8354</v>
      </c>
      <c r="Y5" s="127">
        <v>78244</v>
      </c>
      <c r="Z5" s="125">
        <v>85619.4</v>
      </c>
      <c r="AA5" s="125">
        <v>74443</v>
      </c>
      <c r="AB5" s="125">
        <v>74674.1</v>
      </c>
      <c r="AC5" s="125">
        <v>62311</v>
      </c>
      <c r="AD5" s="125">
        <v>58586.8</v>
      </c>
      <c r="AE5" s="128">
        <v>57640</v>
      </c>
      <c r="AF5" s="125">
        <v>58512.425320000024</v>
      </c>
      <c r="AG5" s="125">
        <v>62706.64250400005</v>
      </c>
      <c r="AH5" s="129">
        <v>57138</v>
      </c>
      <c r="AI5" s="125">
        <v>63853.207170003996</v>
      </c>
      <c r="AJ5" s="125">
        <v>73491.1869866074</v>
      </c>
      <c r="AK5" s="125">
        <v>85849.95388868751</v>
      </c>
      <c r="AL5" s="125">
        <v>93441.08091342304</v>
      </c>
      <c r="AM5" s="125">
        <v>87873.82711989162</v>
      </c>
      <c r="AN5" s="125">
        <v>77702</v>
      </c>
      <c r="AO5" s="125">
        <v>72144</v>
      </c>
      <c r="AP5" s="125">
        <v>66899</v>
      </c>
      <c r="AQ5" s="125">
        <v>59766</v>
      </c>
      <c r="AR5" s="125">
        <v>67304.15516362006</v>
      </c>
      <c r="AS5" s="125">
        <v>66839</v>
      </c>
      <c r="AT5" s="125">
        <v>60433</v>
      </c>
      <c r="AU5" s="130">
        <v>61615.53890782733</v>
      </c>
      <c r="AV5" s="125">
        <v>70034.76348342487</v>
      </c>
      <c r="AW5" s="125">
        <v>95564</v>
      </c>
      <c r="AX5" s="129">
        <v>90192.73598919845</v>
      </c>
      <c r="AY5" s="129">
        <v>84133.58015568797</v>
      </c>
      <c r="AZ5" s="129">
        <v>87890.67132039965</v>
      </c>
      <c r="BA5" s="129">
        <v>68948.10786250804</v>
      </c>
      <c r="BB5" s="135">
        <v>64737</v>
      </c>
      <c r="BC5" s="135">
        <v>61865</v>
      </c>
      <c r="BD5" s="135">
        <v>66686</v>
      </c>
      <c r="BE5" s="135">
        <v>69006</v>
      </c>
      <c r="BF5" s="135">
        <v>60636</v>
      </c>
      <c r="BG5" s="136">
        <v>64620.84875999017</v>
      </c>
      <c r="BH5" s="136">
        <v>71604.57108434547</v>
      </c>
      <c r="BI5" s="136">
        <v>94039.45703219135</v>
      </c>
      <c r="BJ5" s="136">
        <v>91442</v>
      </c>
      <c r="BK5" s="136">
        <v>76871</v>
      </c>
      <c r="BL5" s="136">
        <v>77639</v>
      </c>
      <c r="BM5" s="136">
        <v>67013</v>
      </c>
      <c r="BN5" s="136">
        <v>67117</v>
      </c>
      <c r="BO5" s="135">
        <v>62562</v>
      </c>
      <c r="BP5" s="135">
        <v>65819</v>
      </c>
      <c r="BQ5" s="136">
        <v>69072</v>
      </c>
      <c r="BR5" s="136">
        <v>63018</v>
      </c>
      <c r="BS5" s="136">
        <v>68074</v>
      </c>
      <c r="BT5" s="136">
        <v>91791</v>
      </c>
      <c r="BU5" s="136">
        <v>107998</v>
      </c>
      <c r="BV5" s="136">
        <v>125766</v>
      </c>
      <c r="BW5" s="136">
        <v>109193</v>
      </c>
      <c r="BX5" s="136">
        <v>110877</v>
      </c>
      <c r="BY5" s="136">
        <v>95987</v>
      </c>
      <c r="BZ5" s="136">
        <v>88815</v>
      </c>
      <c r="CA5" s="136">
        <v>87544</v>
      </c>
      <c r="CB5" s="135">
        <v>100179</v>
      </c>
      <c r="CC5" s="136">
        <v>97516</v>
      </c>
      <c r="CD5" s="136">
        <v>87584</v>
      </c>
      <c r="CE5" s="136">
        <v>87547</v>
      </c>
      <c r="CF5" s="136">
        <v>94973</v>
      </c>
      <c r="CG5" s="136">
        <v>117812</v>
      </c>
      <c r="CH5" s="136">
        <v>125071</v>
      </c>
      <c r="CI5" s="136">
        <v>101612</v>
      </c>
      <c r="CJ5" s="136">
        <v>106426</v>
      </c>
      <c r="CK5" s="136">
        <v>87210</v>
      </c>
      <c r="CL5" s="136">
        <v>88640</v>
      </c>
      <c r="CM5" s="136">
        <v>87523</v>
      </c>
      <c r="CN5" s="135">
        <v>96096</v>
      </c>
      <c r="CO5" s="136">
        <v>95846</v>
      </c>
      <c r="CP5" s="136">
        <v>85682</v>
      </c>
      <c r="CQ5" s="136">
        <v>90184</v>
      </c>
      <c r="CR5" s="136">
        <v>98349</v>
      </c>
      <c r="CS5" s="136">
        <v>128233</v>
      </c>
    </row>
    <row r="6" spans="1:97" ht="34.5" customHeight="1">
      <c r="A6" s="198" t="s">
        <v>313</v>
      </c>
      <c r="B6" s="199">
        <f>B4+B5</f>
        <v>133581</v>
      </c>
      <c r="C6" s="199">
        <f aca="true" t="shared" si="0" ref="C6:M6">C4+C5</f>
        <v>116547</v>
      </c>
      <c r="D6" s="199">
        <f t="shared" si="0"/>
        <v>119138</v>
      </c>
      <c r="E6" s="199">
        <f t="shared" si="0"/>
        <v>92011</v>
      </c>
      <c r="F6" s="199">
        <f t="shared" si="0"/>
        <v>86569</v>
      </c>
      <c r="G6" s="199">
        <f t="shared" si="0"/>
        <v>82336</v>
      </c>
      <c r="H6" s="199">
        <f t="shared" si="0"/>
        <v>88657</v>
      </c>
      <c r="I6" s="199">
        <f t="shared" si="0"/>
        <v>91755</v>
      </c>
      <c r="J6" s="199">
        <f t="shared" si="0"/>
        <v>74224</v>
      </c>
      <c r="K6" s="199">
        <f t="shared" si="0"/>
        <v>87404</v>
      </c>
      <c r="L6" s="199">
        <f t="shared" si="0"/>
        <v>101618</v>
      </c>
      <c r="M6" s="199">
        <f t="shared" si="0"/>
        <v>120348</v>
      </c>
      <c r="N6" s="199">
        <f>N4+N5</f>
        <v>134451</v>
      </c>
      <c r="O6" s="199">
        <f aca="true" t="shared" si="1" ref="O6:Y6">O4+O5</f>
        <v>119847</v>
      </c>
      <c r="P6" s="199">
        <f t="shared" si="1"/>
        <v>118105</v>
      </c>
      <c r="Q6" s="199">
        <f t="shared" si="1"/>
        <v>94620</v>
      </c>
      <c r="R6" s="199">
        <f t="shared" si="1"/>
        <v>87167</v>
      </c>
      <c r="S6" s="199">
        <f t="shared" si="1"/>
        <v>82965</v>
      </c>
      <c r="T6" s="199">
        <f t="shared" si="1"/>
        <v>88359</v>
      </c>
      <c r="U6" s="199">
        <f t="shared" si="1"/>
        <v>89847</v>
      </c>
      <c r="V6" s="199">
        <f t="shared" si="1"/>
        <v>75691</v>
      </c>
      <c r="W6" s="199">
        <f t="shared" si="1"/>
        <v>71648</v>
      </c>
      <c r="X6" s="199">
        <f t="shared" si="1"/>
        <v>75125.83540000001</v>
      </c>
      <c r="Y6" s="199">
        <f t="shared" si="1"/>
        <v>94255</v>
      </c>
      <c r="Z6" s="199">
        <f>Z4+Z5</f>
        <v>102670.4</v>
      </c>
      <c r="AA6" s="199">
        <f aca="true" t="shared" si="2" ref="AA6:AK6">AA4+AA5</f>
        <v>88101.3</v>
      </c>
      <c r="AB6" s="199">
        <f t="shared" si="2"/>
        <v>89895.69999999994</v>
      </c>
      <c r="AC6" s="199">
        <f t="shared" si="2"/>
        <v>73751</v>
      </c>
      <c r="AD6" s="199">
        <f t="shared" si="2"/>
        <v>73097.59999999995</v>
      </c>
      <c r="AE6" s="199">
        <f t="shared" si="2"/>
        <v>68597</v>
      </c>
      <c r="AF6" s="199">
        <f t="shared" si="2"/>
        <v>75668.72231999999</v>
      </c>
      <c r="AG6" s="199">
        <f t="shared" si="2"/>
        <v>78857.50150399999</v>
      </c>
      <c r="AH6" s="199">
        <f t="shared" si="2"/>
        <v>70750</v>
      </c>
      <c r="AI6" s="199">
        <f t="shared" si="2"/>
        <v>76066.44225254646</v>
      </c>
      <c r="AJ6" s="199">
        <f t="shared" si="2"/>
        <v>87175.27644485339</v>
      </c>
      <c r="AK6" s="199">
        <f t="shared" si="2"/>
        <v>101131.99226523527</v>
      </c>
      <c r="AL6" s="199">
        <f>AL4+AL5</f>
        <v>111514.94663816002</v>
      </c>
      <c r="AM6" s="199">
        <f aca="true" t="shared" si="3" ref="AM6:BC6">AM4+AM5</f>
        <v>103368.16558700056</v>
      </c>
      <c r="AN6" s="199">
        <f t="shared" si="3"/>
        <v>90741</v>
      </c>
      <c r="AO6" s="199">
        <f t="shared" si="3"/>
        <v>81768.7</v>
      </c>
      <c r="AP6" s="199">
        <f t="shared" si="3"/>
        <v>73551.6</v>
      </c>
      <c r="AQ6" s="199">
        <f t="shared" si="3"/>
        <v>74437</v>
      </c>
      <c r="AR6" s="199">
        <f t="shared" si="3"/>
        <v>81607.41117821904</v>
      </c>
      <c r="AS6" s="199">
        <f t="shared" si="3"/>
        <v>82166</v>
      </c>
      <c r="AT6" s="199">
        <f t="shared" si="3"/>
        <v>71368</v>
      </c>
      <c r="AU6" s="199">
        <f t="shared" si="3"/>
        <v>73675.2605731253</v>
      </c>
      <c r="AV6" s="199">
        <f t="shared" si="3"/>
        <v>83339.93203598988</v>
      </c>
      <c r="AW6" s="199">
        <f t="shared" si="3"/>
        <v>113909</v>
      </c>
      <c r="AX6" s="199">
        <f t="shared" si="3"/>
        <v>113064.63907174744</v>
      </c>
      <c r="AY6" s="199">
        <f t="shared" si="3"/>
        <v>101139.64637633893</v>
      </c>
      <c r="AZ6" s="199">
        <f t="shared" si="3"/>
        <v>102383.88409447555</v>
      </c>
      <c r="BA6" s="199">
        <f t="shared" si="3"/>
        <v>82931.25579031697</v>
      </c>
      <c r="BB6" s="200">
        <f t="shared" si="3"/>
        <v>76448</v>
      </c>
      <c r="BC6" s="200">
        <f t="shared" si="3"/>
        <v>77731</v>
      </c>
      <c r="BD6" s="200">
        <v>83098</v>
      </c>
      <c r="BE6" s="200">
        <v>86000</v>
      </c>
      <c r="BF6" s="200">
        <v>74939</v>
      </c>
      <c r="BG6" s="201">
        <f aca="true" t="shared" si="4" ref="BG6:BL6">BG4+BG5</f>
        <v>80948.41337207724</v>
      </c>
      <c r="BH6" s="201">
        <f t="shared" si="4"/>
        <v>89650.85713601354</v>
      </c>
      <c r="BI6" s="201">
        <f t="shared" si="4"/>
        <v>117709.22692911427</v>
      </c>
      <c r="BJ6" s="201">
        <f t="shared" si="4"/>
        <v>111487</v>
      </c>
      <c r="BK6" s="201">
        <f t="shared" si="4"/>
        <v>96015</v>
      </c>
      <c r="BL6" s="201">
        <f t="shared" si="4"/>
        <v>98168</v>
      </c>
      <c r="BM6" s="201">
        <v>87995</v>
      </c>
      <c r="BN6" s="201">
        <v>82234</v>
      </c>
      <c r="BO6" s="200">
        <f aca="true" t="shared" si="5" ref="BO6:CS6">BO4+BO5</f>
        <v>76165</v>
      </c>
      <c r="BP6" s="200">
        <f t="shared" si="5"/>
        <v>80644</v>
      </c>
      <c r="BQ6" s="200">
        <f t="shared" si="5"/>
        <v>84527</v>
      </c>
      <c r="BR6" s="200">
        <f t="shared" si="5"/>
        <v>74849</v>
      </c>
      <c r="BS6" s="200">
        <f t="shared" si="5"/>
        <v>81666</v>
      </c>
      <c r="BT6" s="201">
        <f t="shared" si="5"/>
        <v>104912</v>
      </c>
      <c r="BU6" s="201">
        <f t="shared" si="5"/>
        <v>122962</v>
      </c>
      <c r="BV6" s="201">
        <f t="shared" si="5"/>
        <v>144343</v>
      </c>
      <c r="BW6" s="201">
        <f t="shared" si="5"/>
        <v>124552</v>
      </c>
      <c r="BX6" s="201">
        <f t="shared" si="5"/>
        <v>125140</v>
      </c>
      <c r="BY6" s="201">
        <f t="shared" si="5"/>
        <v>108205</v>
      </c>
      <c r="BZ6" s="201">
        <f t="shared" si="5"/>
        <v>99393</v>
      </c>
      <c r="CA6" s="201">
        <f t="shared" si="5"/>
        <v>97990</v>
      </c>
      <c r="CB6" s="201">
        <f t="shared" si="5"/>
        <v>112808</v>
      </c>
      <c r="CC6" s="201">
        <f t="shared" si="5"/>
        <v>111346</v>
      </c>
      <c r="CD6" s="201">
        <f t="shared" si="5"/>
        <v>96576</v>
      </c>
      <c r="CE6" s="201">
        <f t="shared" si="5"/>
        <v>100354</v>
      </c>
      <c r="CF6" s="201">
        <f t="shared" si="5"/>
        <v>109256</v>
      </c>
      <c r="CG6" s="201">
        <f t="shared" si="5"/>
        <v>136555</v>
      </c>
      <c r="CH6" s="201">
        <f t="shared" si="5"/>
        <v>141364</v>
      </c>
      <c r="CI6" s="201">
        <f t="shared" si="5"/>
        <v>117776</v>
      </c>
      <c r="CJ6" s="201">
        <f t="shared" si="5"/>
        <v>120648</v>
      </c>
      <c r="CK6" s="201">
        <f t="shared" si="5"/>
        <v>98846</v>
      </c>
      <c r="CL6" s="201">
        <f t="shared" si="5"/>
        <v>100460</v>
      </c>
      <c r="CM6" s="201">
        <f t="shared" si="5"/>
        <v>97468</v>
      </c>
      <c r="CN6" s="201">
        <f t="shared" si="5"/>
        <v>107287</v>
      </c>
      <c r="CO6" s="201">
        <f t="shared" si="5"/>
        <v>108153</v>
      </c>
      <c r="CP6" s="201">
        <f t="shared" si="5"/>
        <v>94922</v>
      </c>
      <c r="CQ6" s="201">
        <f t="shared" si="5"/>
        <v>101041</v>
      </c>
      <c r="CR6" s="201">
        <f t="shared" si="5"/>
        <v>113621</v>
      </c>
      <c r="CS6" s="201">
        <f t="shared" si="5"/>
        <v>144915</v>
      </c>
    </row>
    <row r="7" spans="1:97" ht="34.5" customHeight="1">
      <c r="A7" s="138" t="s">
        <v>314</v>
      </c>
      <c r="B7" s="125">
        <v>129227</v>
      </c>
      <c r="C7" s="125">
        <v>94179</v>
      </c>
      <c r="D7" s="125">
        <v>105100</v>
      </c>
      <c r="E7" s="125">
        <v>60378</v>
      </c>
      <c r="F7" s="125">
        <v>63287</v>
      </c>
      <c r="G7" s="125">
        <v>49183</v>
      </c>
      <c r="H7" s="125">
        <v>63850</v>
      </c>
      <c r="I7" s="125">
        <v>57347</v>
      </c>
      <c r="J7" s="125">
        <v>37174</v>
      </c>
      <c r="K7" s="125">
        <v>62743</v>
      </c>
      <c r="L7" s="125">
        <v>84803</v>
      </c>
      <c r="M7" s="125">
        <v>115683</v>
      </c>
      <c r="N7" s="126">
        <v>121842</v>
      </c>
      <c r="O7" s="126">
        <v>93308</v>
      </c>
      <c r="P7" s="126">
        <v>102285</v>
      </c>
      <c r="Q7" s="126">
        <v>58436</v>
      </c>
      <c r="R7" s="126">
        <v>73452</v>
      </c>
      <c r="S7" s="126">
        <v>57085</v>
      </c>
      <c r="T7" s="126">
        <v>41963</v>
      </c>
      <c r="U7" s="126">
        <v>57828</v>
      </c>
      <c r="V7" s="127">
        <v>17974</v>
      </c>
      <c r="W7" s="127">
        <v>28109</v>
      </c>
      <c r="X7" s="127">
        <v>36566.1646</v>
      </c>
      <c r="Y7" s="127">
        <v>89967</v>
      </c>
      <c r="Z7" s="125">
        <v>272543</v>
      </c>
      <c r="AA7" s="125">
        <v>132156.9</v>
      </c>
      <c r="AB7" s="125">
        <v>128620.29999999996</v>
      </c>
      <c r="AC7" s="125">
        <v>38393</v>
      </c>
      <c r="AD7" s="125">
        <v>46394.90000000001</v>
      </c>
      <c r="AE7" s="128">
        <v>27474</v>
      </c>
      <c r="AF7" s="125">
        <v>33258.8</v>
      </c>
      <c r="AG7" s="125">
        <v>21828.57549599983</v>
      </c>
      <c r="AH7" s="129">
        <v>36050</v>
      </c>
      <c r="AI7" s="125">
        <v>49817.86155161835</v>
      </c>
      <c r="AJ7" s="125">
        <v>97497.21862014853</v>
      </c>
      <c r="AK7" s="125">
        <v>136397.42094075374</v>
      </c>
      <c r="AL7" s="125">
        <v>150538.1555344885</v>
      </c>
      <c r="AM7" s="125">
        <v>298929.7740936682</v>
      </c>
      <c r="AN7" s="125">
        <v>238955</v>
      </c>
      <c r="AO7" s="125">
        <v>162539.6</v>
      </c>
      <c r="AP7" s="125">
        <v>114548.5</v>
      </c>
      <c r="AQ7" s="125">
        <v>120316</v>
      </c>
      <c r="AR7" s="125">
        <v>162710.3293162182</v>
      </c>
      <c r="AS7" s="125">
        <v>163857</v>
      </c>
      <c r="AT7" s="125">
        <v>126268</v>
      </c>
      <c r="AU7" s="125">
        <v>98541.51020612563</v>
      </c>
      <c r="AV7" s="125">
        <v>146332.13084949923</v>
      </c>
      <c r="AW7" s="125">
        <v>255691</v>
      </c>
      <c r="AX7" s="129">
        <v>245824.78001080157</v>
      </c>
      <c r="AY7" s="129">
        <v>223001.51944431197</v>
      </c>
      <c r="AZ7" s="129">
        <v>222867.5001876004</v>
      </c>
      <c r="BA7" s="129">
        <v>133430.424051242</v>
      </c>
      <c r="BB7" s="135">
        <v>122333</v>
      </c>
      <c r="BC7" s="135">
        <v>128510</v>
      </c>
      <c r="BD7" s="135">
        <v>153798</v>
      </c>
      <c r="BE7" s="135">
        <v>131853</v>
      </c>
      <c r="BF7" s="135">
        <v>98037</v>
      </c>
      <c r="BG7" s="136">
        <v>163944.8536010838</v>
      </c>
      <c r="BH7" s="136">
        <v>193906.52488767053</v>
      </c>
      <c r="BI7" s="136">
        <v>293067.93508511566</v>
      </c>
      <c r="BJ7" s="136">
        <v>233256</v>
      </c>
      <c r="BK7" s="136">
        <v>170191</v>
      </c>
      <c r="BL7" s="136">
        <v>178112</v>
      </c>
      <c r="BM7" s="136">
        <v>118651</v>
      </c>
      <c r="BN7" s="136">
        <v>117129</v>
      </c>
      <c r="BO7" s="135">
        <v>94707</v>
      </c>
      <c r="BP7" s="135">
        <v>113486</v>
      </c>
      <c r="BQ7" s="136">
        <v>117658</v>
      </c>
      <c r="BR7" s="136">
        <v>81085</v>
      </c>
      <c r="BS7" s="136">
        <v>103813</v>
      </c>
      <c r="BT7" s="136">
        <v>74755</v>
      </c>
      <c r="BU7" s="136">
        <v>117469</v>
      </c>
      <c r="BV7" s="136">
        <v>107278</v>
      </c>
      <c r="BW7" s="136">
        <v>63833</v>
      </c>
      <c r="BX7" s="136">
        <v>70440</v>
      </c>
      <c r="BY7" s="136">
        <v>48858</v>
      </c>
      <c r="BZ7" s="136">
        <v>48192</v>
      </c>
      <c r="CA7" s="136">
        <v>35193</v>
      </c>
      <c r="CB7" s="135">
        <v>51355</v>
      </c>
      <c r="CC7" s="136">
        <v>43671</v>
      </c>
      <c r="CD7" s="136">
        <v>19572</v>
      </c>
      <c r="CE7" s="136">
        <v>42352</v>
      </c>
      <c r="CF7" s="136">
        <v>50771</v>
      </c>
      <c r="CG7" s="136">
        <v>87385</v>
      </c>
      <c r="CH7" s="136">
        <v>91710</v>
      </c>
      <c r="CI7" s="136">
        <v>44565</v>
      </c>
      <c r="CJ7" s="136">
        <v>50978</v>
      </c>
      <c r="CK7" s="136">
        <v>23653</v>
      </c>
      <c r="CL7" s="136">
        <v>28291</v>
      </c>
      <c r="CM7" s="136">
        <v>15320</v>
      </c>
      <c r="CN7" s="135">
        <v>25137</v>
      </c>
      <c r="CO7" s="136">
        <v>21142</v>
      </c>
      <c r="CP7" s="136">
        <v>4878</v>
      </c>
      <c r="CQ7" s="136">
        <v>29173</v>
      </c>
      <c r="CR7" s="136">
        <v>44592</v>
      </c>
      <c r="CS7" s="136">
        <v>68513</v>
      </c>
    </row>
    <row r="8" spans="1:97" ht="34.5" customHeight="1">
      <c r="A8" s="138" t="s">
        <v>315</v>
      </c>
      <c r="B8" s="129">
        <f>B7+B6</f>
        <v>262808</v>
      </c>
      <c r="C8" s="129">
        <f aca="true" t="shared" si="6" ref="C8:M8">C7+C6</f>
        <v>210726</v>
      </c>
      <c r="D8" s="129">
        <f t="shared" si="6"/>
        <v>224238</v>
      </c>
      <c r="E8" s="129">
        <f t="shared" si="6"/>
        <v>152389</v>
      </c>
      <c r="F8" s="129">
        <f t="shared" si="6"/>
        <v>149856</v>
      </c>
      <c r="G8" s="129">
        <f t="shared" si="6"/>
        <v>131519</v>
      </c>
      <c r="H8" s="129">
        <f t="shared" si="6"/>
        <v>152507</v>
      </c>
      <c r="I8" s="129">
        <f t="shared" si="6"/>
        <v>149102</v>
      </c>
      <c r="J8" s="129">
        <f t="shared" si="6"/>
        <v>111398</v>
      </c>
      <c r="K8" s="129">
        <f t="shared" si="6"/>
        <v>150147</v>
      </c>
      <c r="L8" s="129">
        <f t="shared" si="6"/>
        <v>186421</v>
      </c>
      <c r="M8" s="129">
        <f t="shared" si="6"/>
        <v>236031</v>
      </c>
      <c r="N8" s="129">
        <f>N7+N6</f>
        <v>256293</v>
      </c>
      <c r="O8" s="129">
        <f aca="true" t="shared" si="7" ref="O8:Y8">O7+O6</f>
        <v>213155</v>
      </c>
      <c r="P8" s="129">
        <f t="shared" si="7"/>
        <v>220390</v>
      </c>
      <c r="Q8" s="129">
        <f t="shared" si="7"/>
        <v>153056</v>
      </c>
      <c r="R8" s="129">
        <f t="shared" si="7"/>
        <v>160619</v>
      </c>
      <c r="S8" s="129">
        <f t="shared" si="7"/>
        <v>140050</v>
      </c>
      <c r="T8" s="129">
        <f t="shared" si="7"/>
        <v>130322</v>
      </c>
      <c r="U8" s="129">
        <f t="shared" si="7"/>
        <v>147675</v>
      </c>
      <c r="V8" s="129">
        <f t="shared" si="7"/>
        <v>93665</v>
      </c>
      <c r="W8" s="129">
        <f t="shared" si="7"/>
        <v>99757</v>
      </c>
      <c r="X8" s="129">
        <f t="shared" si="7"/>
        <v>111692</v>
      </c>
      <c r="Y8" s="129">
        <f t="shared" si="7"/>
        <v>184222</v>
      </c>
      <c r="Z8" s="129">
        <f>Z7+Z6</f>
        <v>375213.4</v>
      </c>
      <c r="AA8" s="129">
        <f aca="true" t="shared" si="8" ref="AA8:AK8">AA7+AA6</f>
        <v>220258.2</v>
      </c>
      <c r="AB8" s="129">
        <f t="shared" si="8"/>
        <v>218515.99999999988</v>
      </c>
      <c r="AC8" s="129">
        <f t="shared" si="8"/>
        <v>112144</v>
      </c>
      <c r="AD8" s="129">
        <f t="shared" si="8"/>
        <v>119492.49999999996</v>
      </c>
      <c r="AE8" s="129">
        <f t="shared" si="8"/>
        <v>96071</v>
      </c>
      <c r="AF8" s="129">
        <f t="shared" si="8"/>
        <v>108927.52231999999</v>
      </c>
      <c r="AG8" s="129">
        <f t="shared" si="8"/>
        <v>100686.07699999982</v>
      </c>
      <c r="AH8" s="129">
        <f t="shared" si="8"/>
        <v>106800</v>
      </c>
      <c r="AI8" s="129">
        <f t="shared" si="8"/>
        <v>125884.30380416481</v>
      </c>
      <c r="AJ8" s="129">
        <f t="shared" si="8"/>
        <v>184672.49506500192</v>
      </c>
      <c r="AK8" s="129">
        <f t="shared" si="8"/>
        <v>237529.413205989</v>
      </c>
      <c r="AL8" s="129">
        <f>AL7+AL6</f>
        <v>262053.10217264853</v>
      </c>
      <c r="AM8" s="129">
        <f aca="true" t="shared" si="9" ref="AM8:BC8">AM7+AM6</f>
        <v>402297.93968066876</v>
      </c>
      <c r="AN8" s="129">
        <f t="shared" si="9"/>
        <v>329696</v>
      </c>
      <c r="AO8" s="129">
        <f t="shared" si="9"/>
        <v>244308.3</v>
      </c>
      <c r="AP8" s="129">
        <f t="shared" si="9"/>
        <v>188100.1</v>
      </c>
      <c r="AQ8" s="129">
        <f t="shared" si="9"/>
        <v>194753</v>
      </c>
      <c r="AR8" s="129">
        <f t="shared" si="9"/>
        <v>244317.74049443725</v>
      </c>
      <c r="AS8" s="129">
        <f t="shared" si="9"/>
        <v>246023</v>
      </c>
      <c r="AT8" s="129">
        <f t="shared" si="9"/>
        <v>197636</v>
      </c>
      <c r="AU8" s="129">
        <f t="shared" si="9"/>
        <v>172216.77077925095</v>
      </c>
      <c r="AV8" s="129">
        <f t="shared" si="9"/>
        <v>229672.0628854891</v>
      </c>
      <c r="AW8" s="129">
        <f t="shared" si="9"/>
        <v>369600</v>
      </c>
      <c r="AX8" s="129">
        <f t="shared" si="9"/>
        <v>358889.419082549</v>
      </c>
      <c r="AY8" s="129">
        <f t="shared" si="9"/>
        <v>324141.1658206509</v>
      </c>
      <c r="AZ8" s="129">
        <f t="shared" si="9"/>
        <v>325251.384282076</v>
      </c>
      <c r="BA8" s="129">
        <f t="shared" si="9"/>
        <v>216361.67984155897</v>
      </c>
      <c r="BB8" s="135">
        <f t="shared" si="9"/>
        <v>198781</v>
      </c>
      <c r="BC8" s="135">
        <f t="shared" si="9"/>
        <v>206241</v>
      </c>
      <c r="BD8" s="135">
        <v>236896</v>
      </c>
      <c r="BE8" s="135">
        <v>217853</v>
      </c>
      <c r="BF8" s="135">
        <v>172976</v>
      </c>
      <c r="BG8" s="136">
        <f aca="true" t="shared" si="10" ref="BG8:BL8">BG7+BG6</f>
        <v>244893.26697316102</v>
      </c>
      <c r="BH8" s="136">
        <f t="shared" si="10"/>
        <v>283557.3820236841</v>
      </c>
      <c r="BI8" s="136">
        <f t="shared" si="10"/>
        <v>410777.1620142299</v>
      </c>
      <c r="BJ8" s="136">
        <f t="shared" si="10"/>
        <v>344743</v>
      </c>
      <c r="BK8" s="136">
        <f t="shared" si="10"/>
        <v>266206</v>
      </c>
      <c r="BL8" s="136">
        <f t="shared" si="10"/>
        <v>276280</v>
      </c>
      <c r="BM8" s="136">
        <v>206646</v>
      </c>
      <c r="BN8" s="136">
        <v>199363</v>
      </c>
      <c r="BO8" s="135">
        <f>BO6+BO7</f>
        <v>170872</v>
      </c>
      <c r="BP8" s="135">
        <f>BP6+BP7</f>
        <v>194130</v>
      </c>
      <c r="BQ8" s="135">
        <f>BQ6+BQ7</f>
        <v>202185</v>
      </c>
      <c r="BR8" s="135">
        <f>BR6+BR7</f>
        <v>155934</v>
      </c>
      <c r="BS8" s="135">
        <f>BS6+BS7</f>
        <v>185479</v>
      </c>
      <c r="BT8" s="136">
        <f>BT7+BT6</f>
        <v>179667</v>
      </c>
      <c r="BU8" s="136">
        <f>BU7+BU6</f>
        <v>240431</v>
      </c>
      <c r="BV8" s="136">
        <f aca="true" t="shared" si="11" ref="BV8:CS8">BV7+BV6</f>
        <v>251621</v>
      </c>
      <c r="BW8" s="136">
        <f t="shared" si="11"/>
        <v>188385</v>
      </c>
      <c r="BX8" s="136">
        <f t="shared" si="11"/>
        <v>195580</v>
      </c>
      <c r="BY8" s="136">
        <f t="shared" si="11"/>
        <v>157063</v>
      </c>
      <c r="BZ8" s="136">
        <f t="shared" si="11"/>
        <v>147585</v>
      </c>
      <c r="CA8" s="136">
        <f t="shared" si="11"/>
        <v>133183</v>
      </c>
      <c r="CB8" s="136">
        <f t="shared" si="11"/>
        <v>164163</v>
      </c>
      <c r="CC8" s="136">
        <f t="shared" si="11"/>
        <v>155017</v>
      </c>
      <c r="CD8" s="136">
        <f t="shared" si="11"/>
        <v>116148</v>
      </c>
      <c r="CE8" s="136">
        <f t="shared" si="11"/>
        <v>142706</v>
      </c>
      <c r="CF8" s="136">
        <f t="shared" si="11"/>
        <v>160027</v>
      </c>
      <c r="CG8" s="136">
        <f t="shared" si="11"/>
        <v>223940</v>
      </c>
      <c r="CH8" s="136">
        <f t="shared" si="11"/>
        <v>233074</v>
      </c>
      <c r="CI8" s="136">
        <f t="shared" si="11"/>
        <v>162341</v>
      </c>
      <c r="CJ8" s="136">
        <f t="shared" si="11"/>
        <v>171626</v>
      </c>
      <c r="CK8" s="136">
        <f t="shared" si="11"/>
        <v>122499</v>
      </c>
      <c r="CL8" s="136">
        <f t="shared" si="11"/>
        <v>128751</v>
      </c>
      <c r="CM8" s="136">
        <f t="shared" si="11"/>
        <v>112788</v>
      </c>
      <c r="CN8" s="136">
        <f t="shared" si="11"/>
        <v>132424</v>
      </c>
      <c r="CO8" s="136">
        <f t="shared" si="11"/>
        <v>129295</v>
      </c>
      <c r="CP8" s="136">
        <f t="shared" si="11"/>
        <v>99800</v>
      </c>
      <c r="CQ8" s="136">
        <f t="shared" si="11"/>
        <v>130214</v>
      </c>
      <c r="CR8" s="136">
        <f t="shared" si="11"/>
        <v>158213</v>
      </c>
      <c r="CS8" s="136">
        <f t="shared" si="11"/>
        <v>213428</v>
      </c>
    </row>
    <row r="9" spans="1:97" ht="34.5" customHeight="1">
      <c r="A9" s="198" t="s">
        <v>316</v>
      </c>
      <c r="B9" s="199">
        <v>644987</v>
      </c>
      <c r="C9" s="199">
        <v>568719</v>
      </c>
      <c r="D9" s="199">
        <v>589279</v>
      </c>
      <c r="E9" s="199">
        <v>462709</v>
      </c>
      <c r="F9" s="199">
        <v>448118</v>
      </c>
      <c r="G9" s="199">
        <v>427694</v>
      </c>
      <c r="H9" s="199">
        <v>467863</v>
      </c>
      <c r="I9" s="199">
        <v>493772</v>
      </c>
      <c r="J9" s="199">
        <v>439604</v>
      </c>
      <c r="K9" s="199">
        <v>489635</v>
      </c>
      <c r="L9" s="199">
        <v>557554</v>
      </c>
      <c r="M9" s="199">
        <v>639797</v>
      </c>
      <c r="N9" s="202">
        <v>675343</v>
      </c>
      <c r="O9" s="202">
        <v>608940</v>
      </c>
      <c r="P9" s="202">
        <v>610583</v>
      </c>
      <c r="Q9" s="202">
        <v>506275</v>
      </c>
      <c r="R9" s="202">
        <v>476500</v>
      </c>
      <c r="S9" s="202">
        <v>464120</v>
      </c>
      <c r="T9" s="202">
        <v>499241</v>
      </c>
      <c r="U9" s="202">
        <v>512024</v>
      </c>
      <c r="V9" s="203">
        <v>460893</v>
      </c>
      <c r="W9" s="203">
        <v>509793</v>
      </c>
      <c r="X9" s="203">
        <v>532126</v>
      </c>
      <c r="Y9" s="203">
        <v>660665</v>
      </c>
      <c r="Z9" s="203">
        <v>708263.6</v>
      </c>
      <c r="AA9" s="203">
        <v>623208</v>
      </c>
      <c r="AB9" s="203">
        <v>634087.2999999999</v>
      </c>
      <c r="AC9" s="203">
        <v>536286</v>
      </c>
      <c r="AD9" s="203">
        <v>533563.6</v>
      </c>
      <c r="AE9" s="203">
        <v>495139</v>
      </c>
      <c r="AF9" s="203">
        <v>545315.284</v>
      </c>
      <c r="AG9" s="203">
        <v>567282.352</v>
      </c>
      <c r="AH9" s="199">
        <v>512979</v>
      </c>
      <c r="AI9" s="203">
        <v>551132.227777105</v>
      </c>
      <c r="AJ9" s="203">
        <v>619654.863689371</v>
      </c>
      <c r="AK9" s="203">
        <v>710869.980760876</v>
      </c>
      <c r="AL9" s="203">
        <v>733972.936504737</v>
      </c>
      <c r="AM9" s="203">
        <v>680053.720967109</v>
      </c>
      <c r="AN9" s="203">
        <v>596982</v>
      </c>
      <c r="AO9" s="203">
        <v>537949.9</v>
      </c>
      <c r="AP9" s="203">
        <v>483890.9</v>
      </c>
      <c r="AQ9" s="203">
        <v>489723</v>
      </c>
      <c r="AR9" s="203">
        <v>536890.863014599</v>
      </c>
      <c r="AS9" s="203">
        <v>540566</v>
      </c>
      <c r="AT9" s="203">
        <v>469527</v>
      </c>
      <c r="AU9" s="203">
        <v>484705.661665298</v>
      </c>
      <c r="AV9" s="203">
        <v>548289.026552565</v>
      </c>
      <c r="AW9" s="203">
        <v>749398</v>
      </c>
      <c r="AX9" s="204">
        <v>743846.309682549</v>
      </c>
      <c r="AY9" s="204">
        <v>665392.4103706509</v>
      </c>
      <c r="AZ9" s="204">
        <v>673578.184832076</v>
      </c>
      <c r="BA9" s="203">
        <v>545600.367041559</v>
      </c>
      <c r="BB9" s="205">
        <v>502945</v>
      </c>
      <c r="BC9" s="206">
        <v>511390</v>
      </c>
      <c r="BD9" s="205">
        <v>546696</v>
      </c>
      <c r="BE9" s="205">
        <v>565789</v>
      </c>
      <c r="BF9" s="205">
        <v>493056</v>
      </c>
      <c r="BG9" s="202">
        <v>532555.3511320871</v>
      </c>
      <c r="BH9" s="202">
        <v>589808.270631668</v>
      </c>
      <c r="BI9" s="202">
        <v>774402.8087441729</v>
      </c>
      <c r="BJ9" s="204">
        <v>733468</v>
      </c>
      <c r="BK9" s="204">
        <v>631678</v>
      </c>
      <c r="BL9" s="204">
        <v>645837</v>
      </c>
      <c r="BM9" s="203">
        <v>578948</v>
      </c>
      <c r="BN9" s="202">
        <v>541016</v>
      </c>
      <c r="BO9" s="205">
        <v>501088</v>
      </c>
      <c r="BP9" s="205">
        <v>530554</v>
      </c>
      <c r="BQ9" s="202">
        <v>556098</v>
      </c>
      <c r="BR9" s="202">
        <v>492427</v>
      </c>
      <c r="BS9" s="202">
        <v>537280</v>
      </c>
      <c r="BT9" s="202">
        <v>546419</v>
      </c>
      <c r="BU9" s="202">
        <v>640431</v>
      </c>
      <c r="BV9" s="204">
        <v>686041</v>
      </c>
      <c r="BW9" s="204">
        <v>591978</v>
      </c>
      <c r="BX9" s="204">
        <v>594775</v>
      </c>
      <c r="BY9" s="203">
        <v>514282</v>
      </c>
      <c r="BZ9" s="202">
        <v>472405</v>
      </c>
      <c r="CA9" s="202">
        <v>465730</v>
      </c>
      <c r="CB9" s="205">
        <v>536160</v>
      </c>
      <c r="CC9" s="202">
        <v>529208</v>
      </c>
      <c r="CD9" s="202">
        <v>459012</v>
      </c>
      <c r="CE9" s="202">
        <v>476969</v>
      </c>
      <c r="CF9" s="202">
        <v>519281</v>
      </c>
      <c r="CG9" s="202">
        <v>649026</v>
      </c>
      <c r="CH9" s="204">
        <v>671884</v>
      </c>
      <c r="CI9" s="204">
        <v>559772</v>
      </c>
      <c r="CJ9" s="204">
        <v>573419</v>
      </c>
      <c r="CK9" s="203">
        <v>469803</v>
      </c>
      <c r="CL9" s="202">
        <v>477469</v>
      </c>
      <c r="CM9" s="202">
        <v>463248</v>
      </c>
      <c r="CN9" s="206">
        <v>509916</v>
      </c>
      <c r="CO9" s="202">
        <v>514034</v>
      </c>
      <c r="CP9" s="202">
        <v>451153</v>
      </c>
      <c r="CQ9" s="202">
        <v>480236</v>
      </c>
      <c r="CR9" s="202">
        <v>540024</v>
      </c>
      <c r="CS9" s="202">
        <v>688760</v>
      </c>
    </row>
  </sheetData>
  <sheetProtection/>
  <mergeCells count="10">
    <mergeCell ref="A1:CS1"/>
    <mergeCell ref="BJ2:BU2"/>
    <mergeCell ref="BV2:CG2"/>
    <mergeCell ref="CH2:CS2"/>
    <mergeCell ref="A2:A3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33">
      <selection activeCell="P60" sqref="P60"/>
    </sheetView>
  </sheetViews>
  <sheetFormatPr defaultColWidth="9.140625" defaultRowHeight="15"/>
  <cols>
    <col min="1" max="1" width="11.28125" style="0" bestFit="1" customWidth="1"/>
    <col min="2" max="2" width="15.28125" style="0" customWidth="1"/>
    <col min="3" max="3" width="13.28125" style="0" bestFit="1" customWidth="1"/>
    <col min="4" max="4" width="13.28125" style="0" customWidth="1"/>
    <col min="5" max="5" width="12.7109375" style="0" bestFit="1" customWidth="1"/>
    <col min="6" max="6" width="13.28125" style="0" bestFit="1" customWidth="1"/>
    <col min="7" max="7" width="12.28125" style="0" customWidth="1"/>
    <col min="8" max="8" width="13.28125" style="0" bestFit="1" customWidth="1"/>
    <col min="9" max="9" width="13.57421875" style="0" customWidth="1"/>
    <col min="11" max="13" width="10.57421875" style="0" bestFit="1" customWidth="1"/>
    <col min="16" max="16" width="10.57421875" style="0" bestFit="1" customWidth="1"/>
  </cols>
  <sheetData>
    <row r="1" spans="1:9" ht="16.5" thickBot="1">
      <c r="A1" s="769" t="s">
        <v>0</v>
      </c>
      <c r="B1" s="770"/>
      <c r="C1" s="770"/>
      <c r="D1" s="770"/>
      <c r="E1" s="770"/>
      <c r="F1" s="770"/>
      <c r="G1" s="770"/>
      <c r="H1" s="770"/>
      <c r="I1" s="770"/>
    </row>
    <row r="2" spans="1:9" ht="41.25" customHeight="1">
      <c r="A2" s="776" t="s">
        <v>426</v>
      </c>
      <c r="B2" s="111" t="s">
        <v>1</v>
      </c>
      <c r="C2" s="111" t="s">
        <v>2</v>
      </c>
      <c r="D2" s="778" t="s">
        <v>3</v>
      </c>
      <c r="E2" s="778" t="s">
        <v>4</v>
      </c>
      <c r="F2" s="778" t="s">
        <v>5</v>
      </c>
      <c r="G2" s="778" t="s">
        <v>6</v>
      </c>
      <c r="H2" s="778" t="s">
        <v>7</v>
      </c>
      <c r="I2" s="778" t="s">
        <v>8</v>
      </c>
    </row>
    <row r="3" spans="1:9" ht="21" customHeight="1" thickBot="1">
      <c r="A3" s="777"/>
      <c r="B3" s="112">
        <v>71374446.72644092</v>
      </c>
      <c r="C3" s="113"/>
      <c r="D3" s="779"/>
      <c r="E3" s="779"/>
      <c r="F3" s="779"/>
      <c r="G3" s="779"/>
      <c r="H3" s="779"/>
      <c r="I3" s="779"/>
    </row>
    <row r="4" spans="1:9" ht="15.75" thickBot="1">
      <c r="A4" s="1" t="s">
        <v>9</v>
      </c>
      <c r="B4" s="2" t="e">
        <f>B3-#REF!</f>
        <v>#REF!</v>
      </c>
      <c r="C4" s="3">
        <v>2</v>
      </c>
      <c r="D4" s="3">
        <v>5</v>
      </c>
      <c r="E4" s="3">
        <v>7</v>
      </c>
      <c r="F4" s="3" t="s">
        <v>10</v>
      </c>
      <c r="G4" s="3" t="s">
        <v>11</v>
      </c>
      <c r="H4" s="3" t="s">
        <v>12</v>
      </c>
      <c r="I4" s="4" t="s">
        <v>13</v>
      </c>
    </row>
    <row r="5" spans="1:9" ht="15">
      <c r="A5" s="5" t="s">
        <v>14</v>
      </c>
      <c r="B5" s="6">
        <f>B3+H5</f>
        <v>72385326.42758091</v>
      </c>
      <c r="C5" s="47">
        <v>4899949.283399993</v>
      </c>
      <c r="D5" s="48">
        <v>3593287.9111900013</v>
      </c>
      <c r="E5" s="48">
        <v>295781.6710699999</v>
      </c>
      <c r="F5" s="7">
        <v>3889070</v>
      </c>
      <c r="G5" s="8">
        <f aca="true" t="shared" si="0" ref="G5:G10">C5-D5</f>
        <v>1306661.3722099913</v>
      </c>
      <c r="H5" s="8">
        <f aca="true" t="shared" si="1" ref="H5:H16">C5-D5-E5-I5</f>
        <v>1010879.7011399914</v>
      </c>
      <c r="I5" s="9">
        <v>0</v>
      </c>
    </row>
    <row r="6" spans="1:9" ht="15">
      <c r="A6" s="10" t="s">
        <v>15</v>
      </c>
      <c r="B6" s="11">
        <f>B5+H6</f>
        <v>73231147.8173578</v>
      </c>
      <c r="C6" s="12">
        <v>4623940.7858499875</v>
      </c>
      <c r="D6" s="12">
        <v>1224858.2124599963</v>
      </c>
      <c r="E6" s="13">
        <v>2553261.1836131075</v>
      </c>
      <c r="F6" s="8">
        <f>D6+E6</f>
        <v>3778119.396073104</v>
      </c>
      <c r="G6" s="8">
        <f t="shared" si="0"/>
        <v>3399082.573389991</v>
      </c>
      <c r="H6" s="8">
        <f t="shared" si="1"/>
        <v>845821.3897768836</v>
      </c>
      <c r="I6" s="9">
        <v>0</v>
      </c>
    </row>
    <row r="7" spans="1:9" ht="15">
      <c r="A7" s="10" t="s">
        <v>16</v>
      </c>
      <c r="B7" s="11">
        <f>B6+H7</f>
        <v>73905561.61443263</v>
      </c>
      <c r="C7" s="12">
        <v>4645564.20399284</v>
      </c>
      <c r="D7" s="12">
        <v>3226835.580515001</v>
      </c>
      <c r="E7" s="12">
        <v>744314.8264030004</v>
      </c>
      <c r="F7" s="8">
        <f>D7+E7</f>
        <v>3971150.4069180014</v>
      </c>
      <c r="G7" s="8">
        <f t="shared" si="0"/>
        <v>1418728.623477839</v>
      </c>
      <c r="H7" s="8">
        <f t="shared" si="1"/>
        <v>674413.7970748385</v>
      </c>
      <c r="I7" s="9">
        <v>0</v>
      </c>
    </row>
    <row r="8" spans="1:9" ht="15">
      <c r="A8" s="10" t="s">
        <v>17</v>
      </c>
      <c r="B8" s="11">
        <f aca="true" t="shared" si="2" ref="B8:B16">B7+H8</f>
        <v>70676445.61443263</v>
      </c>
      <c r="C8" s="9">
        <v>4538921</v>
      </c>
      <c r="D8" s="9">
        <v>3291530</v>
      </c>
      <c r="E8" s="9">
        <v>680634</v>
      </c>
      <c r="F8" s="8">
        <f>D8+E8</f>
        <v>3972164</v>
      </c>
      <c r="G8" s="8">
        <f t="shared" si="0"/>
        <v>1247391</v>
      </c>
      <c r="H8" s="8">
        <f t="shared" si="1"/>
        <v>-3229116</v>
      </c>
      <c r="I8" s="9">
        <v>3795873</v>
      </c>
    </row>
    <row r="9" spans="1:9" ht="15">
      <c r="A9" s="10" t="s">
        <v>18</v>
      </c>
      <c r="B9" s="11">
        <f t="shared" si="2"/>
        <v>71544529.61443263</v>
      </c>
      <c r="C9" s="9">
        <v>4190118</v>
      </c>
      <c r="D9" s="9">
        <v>3345044</v>
      </c>
      <c r="E9" s="9">
        <v>374413</v>
      </c>
      <c r="F9" s="8">
        <f>D9+E9</f>
        <v>3719457</v>
      </c>
      <c r="G9" s="8">
        <f t="shared" si="0"/>
        <v>845074</v>
      </c>
      <c r="H9" s="8">
        <f t="shared" si="1"/>
        <v>868084</v>
      </c>
      <c r="I9" s="14">
        <v>-397423</v>
      </c>
    </row>
    <row r="10" spans="1:9" ht="15">
      <c r="A10" s="10" t="s">
        <v>19</v>
      </c>
      <c r="B10" s="11">
        <f t="shared" si="2"/>
        <v>72209336.61443263</v>
      </c>
      <c r="C10" s="9">
        <v>4025464</v>
      </c>
      <c r="D10" s="9">
        <v>3065523</v>
      </c>
      <c r="E10" s="9">
        <v>295134</v>
      </c>
      <c r="F10" s="8">
        <f>D10+E10</f>
        <v>3360657</v>
      </c>
      <c r="G10" s="8">
        <f t="shared" si="0"/>
        <v>959941</v>
      </c>
      <c r="H10" s="8">
        <f t="shared" si="1"/>
        <v>664807</v>
      </c>
      <c r="I10" s="9"/>
    </row>
    <row r="11" spans="1:9" ht="15">
      <c r="A11" s="10" t="s">
        <v>20</v>
      </c>
      <c r="B11" s="11">
        <f t="shared" si="2"/>
        <v>72816892.62516618</v>
      </c>
      <c r="C11" s="15">
        <v>4097546.5829663128</v>
      </c>
      <c r="D11" s="16">
        <v>3184902.351940602</v>
      </c>
      <c r="E11" s="15">
        <v>305088.22029216774</v>
      </c>
      <c r="F11" s="8">
        <f>D11+E11</f>
        <v>3489990.57223277</v>
      </c>
      <c r="G11" s="8">
        <f>C11-D11</f>
        <v>912644.2310257107</v>
      </c>
      <c r="H11" s="8">
        <f t="shared" si="1"/>
        <v>607556.010733543</v>
      </c>
      <c r="I11" s="9"/>
    </row>
    <row r="12" spans="1:9" ht="15">
      <c r="A12" s="10" t="s">
        <v>21</v>
      </c>
      <c r="B12" s="11">
        <f t="shared" si="2"/>
        <v>73694774.11627498</v>
      </c>
      <c r="C12" s="12">
        <v>4299884.94734</v>
      </c>
      <c r="D12" s="12">
        <v>3115140.6067506</v>
      </c>
      <c r="E12" s="12">
        <v>311466.849480601</v>
      </c>
      <c r="F12" s="8">
        <f>D12+E12</f>
        <v>3426607.456231201</v>
      </c>
      <c r="G12" s="8">
        <f>C12-D12</f>
        <v>1184744.3405894004</v>
      </c>
      <c r="H12" s="8">
        <f t="shared" si="1"/>
        <v>877881.4911087994</v>
      </c>
      <c r="I12" s="17">
        <v>-4604</v>
      </c>
    </row>
    <row r="13" spans="1:9" ht="15">
      <c r="A13" s="10" t="s">
        <v>22</v>
      </c>
      <c r="B13" s="11">
        <f t="shared" si="2"/>
        <v>72527144.56636499</v>
      </c>
      <c r="C13" s="12">
        <v>4065705.3119900078</v>
      </c>
      <c r="D13" s="12">
        <v>3343187.7485698983</v>
      </c>
      <c r="E13" s="12">
        <v>1069912.1133301007</v>
      </c>
      <c r="F13" s="8">
        <f>D13+E13</f>
        <v>4413099.861899999</v>
      </c>
      <c r="G13" s="8">
        <f>C13-D13</f>
        <v>722517.5634201095</v>
      </c>
      <c r="H13" s="8">
        <f t="shared" si="1"/>
        <v>-1167629.5499099912</v>
      </c>
      <c r="I13" s="9">
        <v>820235</v>
      </c>
    </row>
    <row r="14" spans="1:9" ht="15">
      <c r="A14" s="18" t="s">
        <v>23</v>
      </c>
      <c r="B14" s="11">
        <f t="shared" si="2"/>
        <v>72630239.56636499</v>
      </c>
      <c r="C14" s="19">
        <v>4280796</v>
      </c>
      <c r="D14" s="9">
        <v>3647110</v>
      </c>
      <c r="E14" s="9">
        <v>457224</v>
      </c>
      <c r="F14" s="8">
        <f>D14+E14</f>
        <v>4104334</v>
      </c>
      <c r="G14" s="8">
        <f>C14-D14</f>
        <v>633686</v>
      </c>
      <c r="H14" s="8">
        <f t="shared" si="1"/>
        <v>103095</v>
      </c>
      <c r="I14" s="9">
        <v>73367</v>
      </c>
    </row>
    <row r="15" spans="1:9" ht="15">
      <c r="A15" s="10" t="s">
        <v>24</v>
      </c>
      <c r="B15" s="11">
        <f t="shared" si="2"/>
        <v>72771143.56636499</v>
      </c>
      <c r="C15" s="20">
        <v>4504528</v>
      </c>
      <c r="D15" s="21">
        <v>3459192</v>
      </c>
      <c r="E15" s="20">
        <v>904432</v>
      </c>
      <c r="F15" s="8">
        <f>D15+E15</f>
        <v>4363624</v>
      </c>
      <c r="G15" s="8">
        <f>C15-D15</f>
        <v>1045336</v>
      </c>
      <c r="H15" s="8">
        <f t="shared" si="1"/>
        <v>140904</v>
      </c>
      <c r="I15" s="9"/>
    </row>
    <row r="16" spans="1:9" ht="15">
      <c r="A16" s="10" t="s">
        <v>25</v>
      </c>
      <c r="B16" s="11">
        <f t="shared" si="2"/>
        <v>71406046.56636499</v>
      </c>
      <c r="C16" s="8">
        <v>4985556</v>
      </c>
      <c r="D16" s="8">
        <v>4273473</v>
      </c>
      <c r="E16" s="8">
        <v>2077180</v>
      </c>
      <c r="F16" s="8">
        <f>D16+E16</f>
        <v>6350653</v>
      </c>
      <c r="G16" s="8">
        <f>C16-D16</f>
        <v>712083</v>
      </c>
      <c r="H16" s="8">
        <f t="shared" si="1"/>
        <v>-1365097</v>
      </c>
      <c r="I16" s="9"/>
    </row>
    <row r="17" spans="1:9" ht="15.75" thickBot="1">
      <c r="A17" s="22" t="s">
        <v>26</v>
      </c>
      <c r="B17" s="11"/>
      <c r="C17" s="23">
        <f>SUM(C5:C16)</f>
        <v>53157974.11553914</v>
      </c>
      <c r="D17" s="23">
        <f>SUM(D5:D16)</f>
        <v>38770084.4114261</v>
      </c>
      <c r="E17" s="23">
        <f>SUM(E5:E16)</f>
        <v>10068841.864188977</v>
      </c>
      <c r="F17" s="8">
        <f>SUM(F5:F16)</f>
        <v>48838926.693355076</v>
      </c>
      <c r="G17" s="8">
        <f>SUM(G5:G16)</f>
        <v>14387889.704113042</v>
      </c>
      <c r="H17" s="8"/>
      <c r="I17" s="9">
        <f>SUM(I5:I16)</f>
        <v>4287448</v>
      </c>
    </row>
    <row r="19" ht="15.75" thickBot="1">
      <c r="I19" s="49"/>
    </row>
    <row r="20" spans="1:9" ht="16.5" thickBot="1">
      <c r="A20" s="771" t="s">
        <v>142</v>
      </c>
      <c r="B20" s="772"/>
      <c r="C20" s="772"/>
      <c r="D20" s="772"/>
      <c r="E20" s="772"/>
      <c r="F20" s="772"/>
      <c r="G20" s="772"/>
      <c r="H20" s="772"/>
      <c r="I20" s="773"/>
    </row>
    <row r="21" spans="1:9" ht="33.75">
      <c r="A21" s="776" t="s">
        <v>425</v>
      </c>
      <c r="B21" s="111" t="s">
        <v>221</v>
      </c>
      <c r="C21" s="111" t="s">
        <v>143</v>
      </c>
      <c r="D21" s="778" t="s">
        <v>144</v>
      </c>
      <c r="E21" s="778" t="s">
        <v>145</v>
      </c>
      <c r="F21" s="778" t="s">
        <v>5</v>
      </c>
      <c r="G21" s="778" t="s">
        <v>152</v>
      </c>
      <c r="H21" s="778" t="s">
        <v>222</v>
      </c>
      <c r="I21" s="774" t="s">
        <v>223</v>
      </c>
    </row>
    <row r="22" spans="1:9" ht="25.5" customHeight="1" thickBot="1">
      <c r="A22" s="777"/>
      <c r="B22" s="112"/>
      <c r="C22" s="113"/>
      <c r="D22" s="779"/>
      <c r="E22" s="779"/>
      <c r="F22" s="779"/>
      <c r="G22" s="779"/>
      <c r="H22" s="779"/>
      <c r="I22" s="775"/>
    </row>
    <row r="23" spans="1:9" ht="15.75" thickBot="1">
      <c r="A23" s="1"/>
      <c r="B23" s="2">
        <v>71406046.56636499</v>
      </c>
      <c r="C23" s="3">
        <v>2</v>
      </c>
      <c r="D23" s="3">
        <v>5</v>
      </c>
      <c r="E23" s="3">
        <v>7</v>
      </c>
      <c r="F23" s="3" t="s">
        <v>10</v>
      </c>
      <c r="G23" s="3" t="s">
        <v>11</v>
      </c>
      <c r="H23" s="3" t="s">
        <v>12</v>
      </c>
      <c r="I23" s="97" t="s">
        <v>13</v>
      </c>
    </row>
    <row r="24" spans="1:9" ht="15">
      <c r="A24" s="5" t="s">
        <v>14</v>
      </c>
      <c r="B24" s="6">
        <f aca="true" t="shared" si="3" ref="B24:B35">B23+H24</f>
        <v>71336668.66702488</v>
      </c>
      <c r="C24" s="47">
        <v>5549210.592729999</v>
      </c>
      <c r="D24" s="9">
        <v>58385.00092999999</v>
      </c>
      <c r="E24" s="48">
        <v>5560203.491140099</v>
      </c>
      <c r="F24" s="8">
        <f aca="true" t="shared" si="4" ref="F24:F35">D24+E24</f>
        <v>5618588.492070099</v>
      </c>
      <c r="G24" s="8">
        <f aca="true" t="shared" si="5" ref="G24:G35">C24-D24</f>
        <v>5490825.591799999</v>
      </c>
      <c r="H24" s="8">
        <f aca="true" t="shared" si="6" ref="H24:H35">C24-D24-E24-I24</f>
        <v>-69377.89934010059</v>
      </c>
      <c r="I24" s="98">
        <v>0</v>
      </c>
    </row>
    <row r="25" spans="1:9" ht="15">
      <c r="A25" s="10" t="s">
        <v>15</v>
      </c>
      <c r="B25" s="11">
        <f t="shared" si="3"/>
        <v>70243443.93716477</v>
      </c>
      <c r="C25" s="12">
        <v>5593063.936949987</v>
      </c>
      <c r="D25" s="9">
        <v>4241483.669489999</v>
      </c>
      <c r="E25" s="13">
        <v>2444804.9973201016</v>
      </c>
      <c r="F25" s="8">
        <f t="shared" si="4"/>
        <v>6686288.666810101</v>
      </c>
      <c r="G25" s="8">
        <f t="shared" si="5"/>
        <v>1351580.2674599877</v>
      </c>
      <c r="H25" s="8">
        <f t="shared" si="6"/>
        <v>-1093224.729860114</v>
      </c>
      <c r="I25" s="98">
        <v>0</v>
      </c>
    </row>
    <row r="26" spans="1:18" ht="15">
      <c r="A26" s="10" t="s">
        <v>16</v>
      </c>
      <c r="B26" s="11">
        <f t="shared" si="3"/>
        <v>70034144.42388457</v>
      </c>
      <c r="C26" s="12">
        <v>5588150.455479998</v>
      </c>
      <c r="D26" s="9">
        <v>4663802.309450102</v>
      </c>
      <c r="E26" s="12">
        <v>1133647.6593100978</v>
      </c>
      <c r="F26" s="8">
        <f t="shared" si="4"/>
        <v>5797449.9687602</v>
      </c>
      <c r="G26" s="8">
        <f t="shared" si="5"/>
        <v>924348.1460298961</v>
      </c>
      <c r="H26" s="8">
        <f t="shared" si="6"/>
        <v>-209299.5132802017</v>
      </c>
      <c r="I26" s="98">
        <v>0</v>
      </c>
      <c r="M26" s="232"/>
      <c r="N26" s="232"/>
      <c r="O26" s="232"/>
      <c r="P26" s="232"/>
      <c r="Q26" s="232"/>
      <c r="R26" s="232"/>
    </row>
    <row r="27" spans="1:18" ht="15">
      <c r="A27" s="10" t="s">
        <v>17</v>
      </c>
      <c r="B27" s="11">
        <f t="shared" si="3"/>
        <v>68812915.82928456</v>
      </c>
      <c r="C27" s="9">
        <v>4953074.227019997</v>
      </c>
      <c r="D27" s="9">
        <v>4470297.973289901</v>
      </c>
      <c r="E27" s="9">
        <v>366899.848330101</v>
      </c>
      <c r="F27" s="8">
        <f t="shared" si="4"/>
        <v>4837197.821620002</v>
      </c>
      <c r="G27" s="8">
        <f t="shared" si="5"/>
        <v>482776.2537300959</v>
      </c>
      <c r="H27" s="8">
        <f t="shared" si="6"/>
        <v>-1221228.594600005</v>
      </c>
      <c r="I27" s="98">
        <v>1337105</v>
      </c>
      <c r="M27" s="232"/>
      <c r="N27" s="232"/>
      <c r="O27" s="232"/>
      <c r="P27" s="232"/>
      <c r="Q27" s="232"/>
      <c r="R27" s="232"/>
    </row>
    <row r="28" spans="1:18" ht="15">
      <c r="A28" s="10" t="s">
        <v>18</v>
      </c>
      <c r="B28" s="11">
        <f t="shared" si="3"/>
        <v>66868972.40563457</v>
      </c>
      <c r="C28" s="9">
        <v>4521836.78847</v>
      </c>
      <c r="D28" s="9">
        <v>4234873.353169899</v>
      </c>
      <c r="E28" s="9">
        <v>504755.85895010084</v>
      </c>
      <c r="F28" s="8">
        <f t="shared" si="4"/>
        <v>4739629.21212</v>
      </c>
      <c r="G28" s="8">
        <f t="shared" si="5"/>
        <v>286963.4353001006</v>
      </c>
      <c r="H28" s="8">
        <f t="shared" si="6"/>
        <v>-1943943.4236500002</v>
      </c>
      <c r="I28" s="98">
        <v>1726151</v>
      </c>
      <c r="M28" s="232"/>
      <c r="N28" s="232"/>
      <c r="O28" s="232"/>
      <c r="P28" s="232"/>
      <c r="Q28" s="232"/>
      <c r="R28" s="232"/>
    </row>
    <row r="29" spans="1:18" ht="15">
      <c r="A29" s="10" t="s">
        <v>19</v>
      </c>
      <c r="B29" s="11">
        <f t="shared" si="3"/>
        <v>67098219.211287014</v>
      </c>
      <c r="C29" s="9">
        <v>4691929.96283</v>
      </c>
      <c r="D29" s="9">
        <v>4081633.1676949523</v>
      </c>
      <c r="E29" s="9">
        <v>309419.98948260024</v>
      </c>
      <c r="F29" s="8">
        <f t="shared" si="4"/>
        <v>4391053.157177553</v>
      </c>
      <c r="G29" s="8">
        <f t="shared" si="5"/>
        <v>610296.7951350473</v>
      </c>
      <c r="H29" s="8">
        <f t="shared" si="6"/>
        <v>229246.80565244704</v>
      </c>
      <c r="I29" s="98">
        <v>71630</v>
      </c>
      <c r="M29" s="232"/>
      <c r="N29" s="232"/>
      <c r="O29" s="232"/>
      <c r="P29" s="232"/>
      <c r="Q29" s="232"/>
      <c r="R29" s="232"/>
    </row>
    <row r="30" spans="1:9" ht="15">
      <c r="A30" s="10" t="s">
        <v>20</v>
      </c>
      <c r="B30" s="11">
        <f t="shared" si="3"/>
        <v>67547042.87710693</v>
      </c>
      <c r="C30" s="15">
        <v>5258699.637480013</v>
      </c>
      <c r="D30" s="9">
        <v>4246166.758959901</v>
      </c>
      <c r="E30" s="15">
        <v>372576.2127001975</v>
      </c>
      <c r="F30" s="8">
        <f t="shared" si="4"/>
        <v>4618742.971660098</v>
      </c>
      <c r="G30" s="8">
        <f t="shared" si="5"/>
        <v>1012532.8785201125</v>
      </c>
      <c r="H30" s="8">
        <f t="shared" si="6"/>
        <v>448823.665819915</v>
      </c>
      <c r="I30" s="98">
        <v>191133</v>
      </c>
    </row>
    <row r="31" spans="1:9" ht="15">
      <c r="A31" s="10" t="s">
        <v>21</v>
      </c>
      <c r="B31" s="11">
        <f t="shared" si="3"/>
        <v>67611751.38323694</v>
      </c>
      <c r="C31" s="12">
        <v>5241968.412349999</v>
      </c>
      <c r="D31" s="9">
        <v>4481963.964329995</v>
      </c>
      <c r="E31" s="12">
        <v>354382.9418900013</v>
      </c>
      <c r="F31" s="8">
        <f t="shared" si="4"/>
        <v>4836346.9062199965</v>
      </c>
      <c r="G31" s="8">
        <f t="shared" si="5"/>
        <v>760004.4480200037</v>
      </c>
      <c r="H31" s="8">
        <f t="shared" si="6"/>
        <v>64708.50613000244</v>
      </c>
      <c r="I31" s="98">
        <v>340913</v>
      </c>
    </row>
    <row r="32" spans="1:9" ht="15">
      <c r="A32" s="10" t="s">
        <v>22</v>
      </c>
      <c r="B32" s="11">
        <f t="shared" si="3"/>
        <v>67453477.77553694</v>
      </c>
      <c r="C32" s="12">
        <v>4835021.7628799975</v>
      </c>
      <c r="D32" s="9">
        <v>4700033.113959808</v>
      </c>
      <c r="E32" s="12">
        <v>293262.2566201985</v>
      </c>
      <c r="F32" s="8">
        <f t="shared" si="4"/>
        <v>4993295.370580006</v>
      </c>
      <c r="G32" s="8">
        <f t="shared" si="5"/>
        <v>134988.6489201896</v>
      </c>
      <c r="H32" s="8">
        <f t="shared" si="6"/>
        <v>-158273.6077000089</v>
      </c>
      <c r="I32" s="98">
        <v>0</v>
      </c>
    </row>
    <row r="33" spans="1:9" ht="15">
      <c r="A33" s="18" t="s">
        <v>23</v>
      </c>
      <c r="B33" s="11">
        <f t="shared" si="3"/>
        <v>67286789.26889685</v>
      </c>
      <c r="C33" s="19">
        <v>4683923.810600005</v>
      </c>
      <c r="D33" s="9">
        <v>4541794.301029898</v>
      </c>
      <c r="E33" s="9">
        <v>308818.0162102021</v>
      </c>
      <c r="F33" s="8">
        <f t="shared" si="4"/>
        <v>4850612.3172401</v>
      </c>
      <c r="G33" s="8">
        <f t="shared" si="5"/>
        <v>142129.50957010686</v>
      </c>
      <c r="H33" s="8">
        <f t="shared" si="6"/>
        <v>-166688.50664009526</v>
      </c>
      <c r="I33" s="98">
        <v>0</v>
      </c>
    </row>
    <row r="34" spans="1:9" ht="15">
      <c r="A34" s="10" t="s">
        <v>24</v>
      </c>
      <c r="B34" s="11">
        <f t="shared" si="3"/>
        <v>67959634.13763686</v>
      </c>
      <c r="C34" s="20">
        <v>4991543.020860001</v>
      </c>
      <c r="D34" s="9">
        <v>4020207.853789896</v>
      </c>
      <c r="E34" s="20">
        <v>298490.29833010025</v>
      </c>
      <c r="F34" s="8">
        <f t="shared" si="4"/>
        <v>4318698.152119996</v>
      </c>
      <c r="G34" s="8">
        <f t="shared" si="5"/>
        <v>971335.1670701057</v>
      </c>
      <c r="H34" s="8">
        <f t="shared" si="6"/>
        <v>672844.8687400054</v>
      </c>
      <c r="I34" s="98">
        <v>0</v>
      </c>
    </row>
    <row r="35" spans="1:9" ht="15">
      <c r="A35" s="10" t="s">
        <v>25</v>
      </c>
      <c r="B35" s="11">
        <f t="shared" si="3"/>
        <v>68803188.81433684</v>
      </c>
      <c r="C35" s="8">
        <v>5872242.521609992</v>
      </c>
      <c r="D35" s="9">
        <v>4750947.74767001</v>
      </c>
      <c r="E35" s="8">
        <v>277740.0972399991</v>
      </c>
      <c r="F35" s="8">
        <f t="shared" si="4"/>
        <v>5028687.844910009</v>
      </c>
      <c r="G35" s="8">
        <f t="shared" si="5"/>
        <v>1121294.773939982</v>
      </c>
      <c r="H35" s="8">
        <f t="shared" si="6"/>
        <v>843554.676699983</v>
      </c>
      <c r="I35" s="98">
        <v>0</v>
      </c>
    </row>
    <row r="36" spans="1:9" ht="15.75" thickBot="1">
      <c r="A36" s="22" t="s">
        <v>26</v>
      </c>
      <c r="B36" s="99"/>
      <c r="C36" s="100">
        <f>SUM(C24:C35)</f>
        <v>61780665.12925999</v>
      </c>
      <c r="D36" s="100">
        <f>SUM(D24:D35)</f>
        <v>48491589.21376436</v>
      </c>
      <c r="E36" s="100">
        <f>SUM(E24:E35)</f>
        <v>12225001.6675238</v>
      </c>
      <c r="F36" s="101">
        <f>SUM(F24:F35)</f>
        <v>60716590.88128817</v>
      </c>
      <c r="G36" s="101">
        <f>SUM(G24:G35)</f>
        <v>13289075.915495627</v>
      </c>
      <c r="H36" s="101"/>
      <c r="I36" s="102">
        <f>SUM(I24:I35)</f>
        <v>3666932</v>
      </c>
    </row>
    <row r="37" ht="15.75" thickBot="1"/>
    <row r="38" spans="1:9" ht="15.75" thickBot="1">
      <c r="A38" s="780" t="s">
        <v>407</v>
      </c>
      <c r="B38" s="781"/>
      <c r="C38" s="781"/>
      <c r="D38" s="781"/>
      <c r="E38" s="781"/>
      <c r="F38" s="781"/>
      <c r="G38" s="781"/>
      <c r="H38" s="781"/>
      <c r="I38" s="782"/>
    </row>
    <row r="39" spans="1:9" ht="33.75">
      <c r="A39" s="776" t="s">
        <v>309</v>
      </c>
      <c r="B39" s="111" t="s">
        <v>408</v>
      </c>
      <c r="C39" s="111" t="s">
        <v>409</v>
      </c>
      <c r="D39" s="778" t="s">
        <v>410</v>
      </c>
      <c r="E39" s="778" t="s">
        <v>411</v>
      </c>
      <c r="F39" s="778" t="s">
        <v>5</v>
      </c>
      <c r="G39" s="778" t="s">
        <v>412</v>
      </c>
      <c r="H39" s="778" t="s">
        <v>424</v>
      </c>
      <c r="I39" s="774" t="s">
        <v>223</v>
      </c>
    </row>
    <row r="40" spans="1:9" ht="22.5" customHeight="1" thickBot="1">
      <c r="A40" s="777"/>
      <c r="B40" s="112"/>
      <c r="C40" s="207"/>
      <c r="D40" s="779"/>
      <c r="E40" s="779"/>
      <c r="F40" s="779"/>
      <c r="G40" s="779"/>
      <c r="H40" s="779"/>
      <c r="I40" s="775"/>
    </row>
    <row r="41" spans="1:9" ht="15">
      <c r="A41" s="159"/>
      <c r="B41" s="160">
        <v>68803188.81433684</v>
      </c>
      <c r="C41" s="3">
        <v>2</v>
      </c>
      <c r="D41" s="3">
        <v>5</v>
      </c>
      <c r="E41" s="3">
        <v>7</v>
      </c>
      <c r="F41" s="3" t="s">
        <v>10</v>
      </c>
      <c r="G41" s="3" t="s">
        <v>11</v>
      </c>
      <c r="H41" s="3"/>
      <c r="I41" s="147" t="s">
        <v>423</v>
      </c>
    </row>
    <row r="42" spans="1:9" ht="15">
      <c r="A42" s="233" t="s">
        <v>14</v>
      </c>
      <c r="B42" s="161">
        <v>69383531.72499685</v>
      </c>
      <c r="C42" s="162">
        <v>5987971.312970001</v>
      </c>
      <c r="D42" s="162">
        <v>11009.646589899998</v>
      </c>
      <c r="E42" s="162">
        <v>5396618.755720091</v>
      </c>
      <c r="F42" s="155">
        <v>5407628.402309991</v>
      </c>
      <c r="G42" s="155">
        <v>5976961.666380101</v>
      </c>
      <c r="H42" s="155">
        <v>580342.9106600098</v>
      </c>
      <c r="I42" s="234">
        <v>0</v>
      </c>
    </row>
    <row r="43" spans="1:9" ht="15">
      <c r="A43" s="233" t="s">
        <v>15</v>
      </c>
      <c r="B43" s="156">
        <v>69618270.72022682</v>
      </c>
      <c r="C43" s="157">
        <v>5445503.357909981</v>
      </c>
      <c r="D43" s="157">
        <v>3744679.5188201</v>
      </c>
      <c r="E43" s="157">
        <v>1455075.1972700043</v>
      </c>
      <c r="F43" s="155">
        <v>5199754.716090105</v>
      </c>
      <c r="G43" s="155">
        <v>1700823.8390898812</v>
      </c>
      <c r="H43" s="165">
        <v>234738.9952299744</v>
      </c>
      <c r="I43" s="234">
        <v>0</v>
      </c>
    </row>
    <row r="44" spans="1:9" ht="15">
      <c r="A44" s="233" t="s">
        <v>16</v>
      </c>
      <c r="B44" s="156">
        <v>69927157.87537643</v>
      </c>
      <c r="C44" s="157">
        <v>5513517.361650001</v>
      </c>
      <c r="D44" s="157">
        <v>4673435.382739901</v>
      </c>
      <c r="E44" s="157">
        <v>531194.8237604918</v>
      </c>
      <c r="F44" s="155">
        <v>5204630.206500392</v>
      </c>
      <c r="G44" s="155">
        <v>840081.9789101006</v>
      </c>
      <c r="H44" s="155">
        <v>308887.15514960885</v>
      </c>
      <c r="I44" s="234">
        <v>0</v>
      </c>
    </row>
    <row r="45" spans="1:9" ht="15">
      <c r="A45" s="233" t="s">
        <v>17</v>
      </c>
      <c r="B45" s="156">
        <v>69788726.68981642</v>
      </c>
      <c r="C45" s="157">
        <v>4826976.948789991</v>
      </c>
      <c r="D45" s="157">
        <v>4641557.01726</v>
      </c>
      <c r="E45" s="157">
        <v>323851.1170900017</v>
      </c>
      <c r="F45" s="155">
        <v>4965408.134350002</v>
      </c>
      <c r="G45" s="155">
        <v>185419.93152999133</v>
      </c>
      <c r="H45" s="155">
        <v>-138431.18556001037</v>
      </c>
      <c r="I45" s="234">
        <v>0</v>
      </c>
    </row>
    <row r="46" spans="1:9" ht="15">
      <c r="A46" s="233" t="s">
        <v>18</v>
      </c>
      <c r="B46" s="156">
        <v>67042794.89981842</v>
      </c>
      <c r="C46" s="163">
        <v>4835732.5724</v>
      </c>
      <c r="D46" s="163">
        <v>4504255.918199999</v>
      </c>
      <c r="E46" s="163">
        <v>276918.4381799996</v>
      </c>
      <c r="F46" s="155">
        <v>4781174.356379999</v>
      </c>
      <c r="G46" s="155">
        <v>331476.6542000007</v>
      </c>
      <c r="H46" s="155">
        <v>-2745931.789997992</v>
      </c>
      <c r="I46" s="235">
        <v>2800490.006017993</v>
      </c>
    </row>
    <row r="47" spans="1:9" ht="15">
      <c r="A47" s="233" t="s">
        <v>19</v>
      </c>
      <c r="B47" s="156">
        <v>67501588.89502832</v>
      </c>
      <c r="C47" s="163">
        <v>4525727.568155799</v>
      </c>
      <c r="D47" s="163">
        <v>4203846.834470004</v>
      </c>
      <c r="E47" s="163">
        <v>245815.91147009935</v>
      </c>
      <c r="F47" s="155">
        <v>4449662.745940103</v>
      </c>
      <c r="G47" s="155">
        <v>321880.7336857952</v>
      </c>
      <c r="H47" s="165">
        <v>458793.9952098951</v>
      </c>
      <c r="I47" s="234">
        <v>0</v>
      </c>
    </row>
    <row r="48" spans="1:9" ht="15">
      <c r="A48" s="233" t="s">
        <v>20</v>
      </c>
      <c r="B48" s="156">
        <v>68121672.62983823</v>
      </c>
      <c r="C48" s="163">
        <v>5241459.140150007</v>
      </c>
      <c r="D48" s="163">
        <v>4390082.664159596</v>
      </c>
      <c r="E48" s="163">
        <v>231292.74118050374</v>
      </c>
      <c r="F48" s="155">
        <v>4621375.4053401</v>
      </c>
      <c r="G48" s="155">
        <v>851376.4759904109</v>
      </c>
      <c r="H48" s="155">
        <v>620083.7348099072</v>
      </c>
      <c r="I48" s="234">
        <v>0</v>
      </c>
    </row>
    <row r="49" spans="1:9" ht="15">
      <c r="A49" s="233" t="s">
        <v>21</v>
      </c>
      <c r="B49" s="156">
        <v>68364411.62983823</v>
      </c>
      <c r="C49" s="164">
        <v>5309834</v>
      </c>
      <c r="D49" s="164">
        <v>4799986</v>
      </c>
      <c r="E49" s="164">
        <v>267109</v>
      </c>
      <c r="F49" s="155">
        <v>5067095</v>
      </c>
      <c r="G49" s="155">
        <v>509848</v>
      </c>
      <c r="H49" s="155">
        <v>242739</v>
      </c>
      <c r="I49" s="234">
        <v>0</v>
      </c>
    </row>
    <row r="50" spans="1:9" ht="15">
      <c r="A50" s="233" t="s">
        <v>22</v>
      </c>
      <c r="B50" s="156">
        <f>B49+H50</f>
        <v>68350353.92341766</v>
      </c>
      <c r="C50" s="236">
        <v>4844483.426959999</v>
      </c>
      <c r="D50" s="236">
        <v>4650850.65815999</v>
      </c>
      <c r="E50" s="236">
        <v>207690.4752205871</v>
      </c>
      <c r="F50" s="155">
        <f>SUM(D50:E50)</f>
        <v>4858541.133380577</v>
      </c>
      <c r="G50" s="155">
        <f>C50-D50</f>
        <v>193632.76880000904</v>
      </c>
      <c r="H50" s="155">
        <f>C50-D50-E50-I50</f>
        <v>-14057.706420578063</v>
      </c>
      <c r="I50" s="234">
        <v>0</v>
      </c>
    </row>
    <row r="51" spans="1:9" ht="15">
      <c r="A51" s="18" t="s">
        <v>23</v>
      </c>
      <c r="B51" s="156">
        <f>B50+H51</f>
        <v>68499704.51267765</v>
      </c>
      <c r="C51" s="236">
        <v>4834628.379879996</v>
      </c>
      <c r="D51" s="236">
        <v>4480376.67261</v>
      </c>
      <c r="E51" s="236">
        <v>204901.1180099994</v>
      </c>
      <c r="F51" s="155">
        <f>SUM(D51:E51)</f>
        <v>4685277.790619999</v>
      </c>
      <c r="G51" s="155">
        <f>C51-D51</f>
        <v>354251.7072699964</v>
      </c>
      <c r="H51" s="155">
        <f>C51-D51-E51-I51</f>
        <v>149350.589259997</v>
      </c>
      <c r="I51" s="234">
        <v>0</v>
      </c>
    </row>
    <row r="52" spans="1:9" ht="15">
      <c r="A52" s="233" t="s">
        <v>24</v>
      </c>
      <c r="B52" s="156">
        <f>B51+H52</f>
        <v>69372495.59410754</v>
      </c>
      <c r="C52" s="236">
        <v>5236378.09954001</v>
      </c>
      <c r="D52" s="236">
        <v>4175054.1816300154</v>
      </c>
      <c r="E52" s="236">
        <v>188532.83648010343</v>
      </c>
      <c r="F52" s="155">
        <f>SUM(D52:E52)</f>
        <v>4363587.018110119</v>
      </c>
      <c r="G52" s="155">
        <f>C52-D52</f>
        <v>1061323.9179099947</v>
      </c>
      <c r="H52" s="155">
        <f>C52-D52-E52-I52</f>
        <v>872791.0814298913</v>
      </c>
      <c r="I52" s="234">
        <v>0</v>
      </c>
    </row>
    <row r="53" spans="1:9" ht="15">
      <c r="A53" s="233" t="s">
        <v>25</v>
      </c>
      <c r="B53" s="156">
        <f>B52+H53</f>
        <v>70720060.91074753</v>
      </c>
      <c r="C53" s="236">
        <v>6410680.965950005</v>
      </c>
      <c r="D53" s="236">
        <v>4854704.939520009</v>
      </c>
      <c r="E53" s="236">
        <v>208410.7097900007</v>
      </c>
      <c r="F53" s="155">
        <f>SUM(D53:E53)</f>
        <v>5063115.64931001</v>
      </c>
      <c r="G53" s="155">
        <f>C53-D53</f>
        <v>1555976.026429996</v>
      </c>
      <c r="H53" s="155">
        <f>C53-D53-E53-I53</f>
        <v>1347565.3166399952</v>
      </c>
      <c r="I53" s="234">
        <v>0</v>
      </c>
    </row>
    <row r="54" spans="1:9" ht="15.75" thickBot="1">
      <c r="A54" s="237" t="s">
        <v>26</v>
      </c>
      <c r="B54" s="238"/>
      <c r="C54" s="239">
        <f>SUM(C42:C53)</f>
        <v>63012893.13435579</v>
      </c>
      <c r="D54" s="239">
        <f>SUM(D42:D53)</f>
        <v>49129839.43415951</v>
      </c>
      <c r="E54" s="239">
        <f>SUM(E42:E53)</f>
        <v>9537411.124171881</v>
      </c>
      <c r="F54" s="239">
        <f>SUM(F42:F53)</f>
        <v>58667250.55833139</v>
      </c>
      <c r="G54" s="239">
        <f>SUM(G42:G53)</f>
        <v>13883053.700196275</v>
      </c>
      <c r="H54" s="239"/>
      <c r="I54" s="240">
        <f>SUM(I42:I53)</f>
        <v>2800490.006017993</v>
      </c>
    </row>
    <row r="56" ht="15">
      <c r="D56" s="232"/>
    </row>
  </sheetData>
  <sheetProtection/>
  <mergeCells count="24">
    <mergeCell ref="A38:I38"/>
    <mergeCell ref="A39:A40"/>
    <mergeCell ref="D39:D40"/>
    <mergeCell ref="E39:E40"/>
    <mergeCell ref="F39:F40"/>
    <mergeCell ref="G39:G40"/>
    <mergeCell ref="H39:H40"/>
    <mergeCell ref="I39:I40"/>
    <mergeCell ref="A1:I1"/>
    <mergeCell ref="A20:I20"/>
    <mergeCell ref="I21:I22"/>
    <mergeCell ref="A21:A22"/>
    <mergeCell ref="D21:D22"/>
    <mergeCell ref="E21:E22"/>
    <mergeCell ref="F21:F22"/>
    <mergeCell ref="G21:G22"/>
    <mergeCell ref="H21:H22"/>
    <mergeCell ref="I2:I3"/>
    <mergeCell ref="A2:A3"/>
    <mergeCell ref="D2:D3"/>
    <mergeCell ref="E2:E3"/>
    <mergeCell ref="F2:F3"/>
    <mergeCell ref="G2:G3"/>
    <mergeCell ref="H2:H3"/>
  </mergeCells>
  <printOptions/>
  <pageMargins left="0.25" right="0.25" top="0.75" bottom="0.75" header="0.3" footer="0.3"/>
  <pageSetup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W24" sqref="W24"/>
    </sheetView>
  </sheetViews>
  <sheetFormatPr defaultColWidth="9.140625" defaultRowHeight="15"/>
  <cols>
    <col min="1" max="1" width="11.421875" style="0" bestFit="1" customWidth="1"/>
    <col min="2" max="2" width="6.7109375" style="0" bestFit="1" customWidth="1"/>
    <col min="3" max="3" width="6.57421875" style="0" bestFit="1" customWidth="1"/>
    <col min="4" max="4" width="6.421875" style="0" bestFit="1" customWidth="1"/>
    <col min="5" max="6" width="6.28125" style="0" bestFit="1" customWidth="1"/>
    <col min="7" max="7" width="6.140625" style="0" bestFit="1" customWidth="1"/>
    <col min="8" max="8" width="6.421875" style="0" bestFit="1" customWidth="1"/>
    <col min="9" max="9" width="6.28125" style="0" bestFit="1" customWidth="1"/>
    <col min="10" max="10" width="6.421875" style="0" bestFit="1" customWidth="1"/>
    <col min="11" max="11" width="6.28125" style="0" bestFit="1" customWidth="1"/>
    <col min="12" max="12" width="6.421875" style="0" bestFit="1" customWidth="1"/>
    <col min="13" max="13" width="6.28125" style="0" bestFit="1" customWidth="1"/>
    <col min="14" max="14" width="6.421875" style="0" bestFit="1" customWidth="1"/>
    <col min="15" max="15" width="6.28125" style="0" bestFit="1" customWidth="1"/>
    <col min="16" max="16" width="6.7109375" style="0" bestFit="1" customWidth="1"/>
    <col min="17" max="17" width="7.421875" style="0" bestFit="1" customWidth="1"/>
  </cols>
  <sheetData>
    <row r="1" spans="1:17" ht="24">
      <c r="A1" s="103" t="s">
        <v>125</v>
      </c>
      <c r="B1" s="104" t="s">
        <v>126</v>
      </c>
      <c r="C1" s="104" t="s">
        <v>127</v>
      </c>
      <c r="D1" s="104" t="s">
        <v>128</v>
      </c>
      <c r="E1" s="104" t="s">
        <v>129</v>
      </c>
      <c r="F1" s="104" t="s">
        <v>130</v>
      </c>
      <c r="G1" s="104" t="s">
        <v>131</v>
      </c>
      <c r="H1" s="104" t="s">
        <v>132</v>
      </c>
      <c r="I1" s="104" t="s">
        <v>133</v>
      </c>
      <c r="J1" s="104" t="s">
        <v>134</v>
      </c>
      <c r="K1" s="104" t="s">
        <v>135</v>
      </c>
      <c r="L1" s="104" t="s">
        <v>136</v>
      </c>
      <c r="M1" s="104" t="s">
        <v>137</v>
      </c>
      <c r="N1" s="104" t="s">
        <v>153</v>
      </c>
      <c r="O1" s="148" t="s">
        <v>224</v>
      </c>
      <c r="P1" s="242" t="s">
        <v>413</v>
      </c>
      <c r="Q1" s="242" t="s">
        <v>481</v>
      </c>
    </row>
    <row r="2" spans="1:17" ht="15">
      <c r="A2" s="105" t="s">
        <v>138</v>
      </c>
      <c r="B2" s="50">
        <v>872.1094676088877</v>
      </c>
      <c r="C2" s="50">
        <v>988.11782727</v>
      </c>
      <c r="D2" s="51">
        <v>1187.68149481</v>
      </c>
      <c r="E2" s="51">
        <v>1538.07065184</v>
      </c>
      <c r="F2" s="52">
        <v>1874.1883820210555</v>
      </c>
      <c r="G2" s="52">
        <v>2841</v>
      </c>
      <c r="H2" s="52">
        <v>3073.737466061889</v>
      </c>
      <c r="I2" s="52">
        <v>3222.881462558899</v>
      </c>
      <c r="J2" s="53">
        <v>3798.0815277709326</v>
      </c>
      <c r="K2" s="52">
        <v>3886.3121846040367</v>
      </c>
      <c r="L2" s="54">
        <v>3110.6288192120364</v>
      </c>
      <c r="M2" s="52">
        <v>2690.695</v>
      </c>
      <c r="N2" s="56">
        <v>2054.6134737992697</v>
      </c>
      <c r="O2" s="149">
        <v>1914.9058016442702</v>
      </c>
      <c r="P2" s="146">
        <v>1964.15218450427</v>
      </c>
      <c r="Q2" s="241">
        <v>2263.6520810742686</v>
      </c>
    </row>
    <row r="3" spans="1:17" ht="15">
      <c r="A3" s="105" t="s">
        <v>139</v>
      </c>
      <c r="B3" s="50">
        <v>13727.716921815316</v>
      </c>
      <c r="C3" s="50">
        <v>18952.68562609</v>
      </c>
      <c r="D3" s="51">
        <v>22428.677784589992</v>
      </c>
      <c r="E3" s="51">
        <v>27366.147777242</v>
      </c>
      <c r="F3" s="52">
        <v>30411.72830608532</v>
      </c>
      <c r="G3" s="52">
        <v>38104</v>
      </c>
      <c r="H3" s="52">
        <v>41839.34977040108</v>
      </c>
      <c r="I3" s="52">
        <v>45304.02933184552</v>
      </c>
      <c r="J3" s="55">
        <v>48551.82677192668</v>
      </c>
      <c r="K3" s="52">
        <v>52313.11960481368</v>
      </c>
      <c r="L3" s="54">
        <v>54795.02768831547</v>
      </c>
      <c r="M3" s="52">
        <v>55590.509</v>
      </c>
      <c r="N3" s="56">
        <v>52604.93238198919</v>
      </c>
      <c r="O3" s="149">
        <v>52802.15694588393</v>
      </c>
      <c r="P3" s="146">
        <v>52912.02552791384</v>
      </c>
      <c r="Q3" s="241">
        <v>51583.057838095294</v>
      </c>
    </row>
    <row r="4" spans="1:17" ht="15">
      <c r="A4" s="105" t="s">
        <v>140</v>
      </c>
      <c r="B4" s="50">
        <v>2913.997683248583</v>
      </c>
      <c r="C4" s="50">
        <v>2468.499746719999</v>
      </c>
      <c r="D4" s="51">
        <v>3167.896149889999</v>
      </c>
      <c r="E4" s="51">
        <v>2269.0626701720003</v>
      </c>
      <c r="F4" s="52">
        <v>2939.5008988220766</v>
      </c>
      <c r="G4" s="52">
        <v>3516</v>
      </c>
      <c r="H4" s="52">
        <v>3694.087382807469</v>
      </c>
      <c r="I4" s="52">
        <v>3687.7154134712696</v>
      </c>
      <c r="J4" s="53">
        <v>4058.2221183839106</v>
      </c>
      <c r="K4" s="52">
        <v>5026.08252575938</v>
      </c>
      <c r="L4" s="54">
        <v>3382.230393159379</v>
      </c>
      <c r="M4" s="52">
        <v>2963.502</v>
      </c>
      <c r="N4" s="56">
        <v>1576.6695348593807</v>
      </c>
      <c r="O4" s="149">
        <v>2981.299054049382</v>
      </c>
      <c r="P4" s="146">
        <v>3821.1430423293828</v>
      </c>
      <c r="Q4" s="241">
        <v>5775.6418584293815</v>
      </c>
    </row>
    <row r="5" spans="1:17" ht="15">
      <c r="A5" s="105" t="s">
        <v>141</v>
      </c>
      <c r="B5" s="50">
        <v>2254.6052273695636</v>
      </c>
      <c r="C5" s="50">
        <v>4032.5710558100013</v>
      </c>
      <c r="D5" s="51">
        <v>5042.995782150001</v>
      </c>
      <c r="E5" s="51">
        <v>7086.262509108</v>
      </c>
      <c r="F5" s="52">
        <v>7049.9857501995575</v>
      </c>
      <c r="G5" s="52">
        <v>8738</v>
      </c>
      <c r="H5" s="52">
        <v>8675.368254107274</v>
      </c>
      <c r="I5" s="52">
        <v>9138.379076818128</v>
      </c>
      <c r="J5" s="53">
        <v>9893.4920724906</v>
      </c>
      <c r="K5" s="52">
        <v>10148.932411263826</v>
      </c>
      <c r="L5" s="54">
        <v>10256.641407161713</v>
      </c>
      <c r="M5" s="52">
        <v>10161.341</v>
      </c>
      <c r="N5" s="56">
        <v>10632.769927725893</v>
      </c>
      <c r="O5" s="149">
        <v>11104.827777918392</v>
      </c>
      <c r="P5" s="146">
        <v>11091.406700228064</v>
      </c>
      <c r="Q5" s="241">
        <v>11097.709981347612</v>
      </c>
    </row>
    <row r="6" spans="1:17" ht="15.75" thickBot="1">
      <c r="A6" s="106" t="s">
        <v>26</v>
      </c>
      <c r="B6" s="107">
        <f>SUM(B2:B5)</f>
        <v>19768.42930004235</v>
      </c>
      <c r="C6" s="107">
        <v>26441.87425589</v>
      </c>
      <c r="D6" s="108">
        <v>31827.251211439994</v>
      </c>
      <c r="E6" s="108">
        <v>38259.54360836199</v>
      </c>
      <c r="F6" s="109">
        <v>42275.403337128</v>
      </c>
      <c r="G6" s="109">
        <v>53198</v>
      </c>
      <c r="H6" s="109">
        <v>57282.542873377715</v>
      </c>
      <c r="I6" s="109">
        <v>61353.005284693805</v>
      </c>
      <c r="J6" s="110">
        <f>SUM(J2:J5)</f>
        <v>66301.62249057213</v>
      </c>
      <c r="K6" s="109">
        <f>SUM(K2:K5)</f>
        <v>71374.44672644092</v>
      </c>
      <c r="L6" s="109">
        <f>SUM(L2:L5)</f>
        <v>71544.5283078486</v>
      </c>
      <c r="M6" s="109">
        <f>SUM(M2:M5)</f>
        <v>71406.04699999999</v>
      </c>
      <c r="N6" s="108">
        <f>SUM(N2:N5)</f>
        <v>66868.98531837373</v>
      </c>
      <c r="O6" s="150">
        <v>68803.18957949599</v>
      </c>
      <c r="P6" s="146">
        <v>69788.72745497557</v>
      </c>
      <c r="Q6" s="243">
        <v>70720</v>
      </c>
    </row>
    <row r="14" ht="15">
      <c r="B14" s="46"/>
    </row>
  </sheetData>
  <sheetProtection/>
  <printOptions/>
  <pageMargins left="0.25" right="0.25" top="0.75" bottom="0.75" header="0.3" footer="0.3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2017-02-13T14:31:51Z</dcterms:modified>
  <cp:category/>
  <cp:version/>
  <cp:contentType/>
  <cp:contentStatus/>
</cp:coreProperties>
</file>