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 defaultThemeVersion="124226"/>
  <xr:revisionPtr revIDLastSave="0" documentId="8_{C17F1EA1-2922-4FDA-A92F-D9CDCD0988D7}" xr6:coauthVersionLast="36" xr6:coauthVersionMax="36" xr10:uidLastSave="{00000000-0000-0000-0000-000000000000}"/>
  <bookViews>
    <workbookView xWindow="0" yWindow="0" windowWidth="28800" windowHeight="12105" tabRatio="952" xr2:uid="{00000000-000D-0000-FFFF-FFFF00000000}"/>
  </bookViews>
  <sheets>
    <sheet name="4-M Bilanci 2023" sheetId="121" r:id="rId1"/>
    <sheet name="4-M Përmbledhese OSHEE 2023" sheetId="120" r:id="rId2"/>
    <sheet name="Bilanc OSHEE Group" sheetId="118" r:id="rId3"/>
    <sheet name="4-M OST 2023" sheetId="31" r:id="rId4"/>
    <sheet name="12-m 2023" sheetId="102" r:id="rId5"/>
    <sheet name="viti 2023" sheetId="103" r:id="rId6"/>
    <sheet name="Publikimi 2023 " sheetId="28" r:id="rId7"/>
    <sheet name="4-M Prodh 2023" sheetId="54" r:id="rId8"/>
    <sheet name="4-MNiv.Fierz.2023" sheetId="115" r:id="rId9"/>
    <sheet name="grafiku Humbjeve 2012-2023" sheetId="7" r:id="rId10"/>
    <sheet name="Humbjet 2009-2023" sheetId="106" r:id="rId11"/>
    <sheet name="Gjend.Deb.2023" sheetId="1" r:id="rId12"/>
    <sheet name="Deb. ne vite" sheetId="110" r:id="rId13"/>
    <sheet name="Debitor 2023" sheetId="4" r:id="rId14"/>
    <sheet name="En.Tot.Shpernd 2023" sheetId="13" r:id="rId15"/>
    <sheet name="Efektiviteti 2023" sheetId="2" r:id="rId16"/>
    <sheet name="Alokimi Kapacit 2023" sheetId="65" r:id="rId17"/>
    <sheet name="DISBALANCAT 2023" sheetId="135" r:id="rId18"/>
    <sheet name="Aneks 3 Kl.TL2022" sheetId="23" r:id="rId19"/>
    <sheet name="Devijime nga prog. Int 2023" sheetId="95" r:id="rId20"/>
    <sheet name="4M Transaksione 2023" sheetId="128" r:id="rId21"/>
    <sheet name="SHIT-BLERJET KESH" sheetId="134" r:id="rId22"/>
    <sheet name="Regjistri Tregut REMIT" sheetId="147" r:id="rId23"/>
  </sheets>
  <definedNames>
    <definedName name="_xlnm.Print_Area" localSheetId="4">'12-m 2023'!$A$1:$P$22</definedName>
    <definedName name="_xlnm.Print_Area" localSheetId="0">'4-M Bilanci 2023'!$A$1:$R$41</definedName>
    <definedName name="_xlnm.Print_Area" localSheetId="1">'4-M Përmbledhese OSHEE 2023'!$A$1:$H$64</definedName>
    <definedName name="_xlnm.Print_Area" localSheetId="7">'4-M Prodh 2023'!#REF!</definedName>
    <definedName name="_xlnm.Print_Area" localSheetId="20">'4M Transaksione 2023'!$A$1:$S$378</definedName>
    <definedName name="_xlnm.Print_Area" localSheetId="8">'4-MNiv.Fierz.2023'!$A$1:$M$74</definedName>
    <definedName name="_xlnm.Print_Area" localSheetId="16">'Alokimi Kapacit 2023'!$A$1:$T$22</definedName>
    <definedName name="_xlnm.Print_Area" localSheetId="18">'Aneks 3 Kl.TL2022'!$A$1:$N$22</definedName>
    <definedName name="_xlnm.Print_Area" localSheetId="2">'Bilanc OSHEE Group'!$A$1:$D$22</definedName>
    <definedName name="_xlnm.Print_Area" localSheetId="12">'Deb. ne vite'!$A$1:$FM$126</definedName>
    <definedName name="_xlnm.Print_Area" localSheetId="13">'Debitor 2023'!$A$1:$AH$44</definedName>
    <definedName name="_xlnm.Print_Area" localSheetId="19">'Devijime nga prog. Int 2023'!$A$1:$N$37</definedName>
    <definedName name="_xlnm.Print_Area" localSheetId="15">'Efektiviteti 2023'!$A$1:$P$86</definedName>
    <definedName name="_xlnm.Print_Area" localSheetId="14">'En.Tot.Shpernd 2023'!$A$1:$N$46</definedName>
    <definedName name="_xlnm.Print_Area" localSheetId="11">Gjend.Deb.2023!$A$1:$I$187</definedName>
    <definedName name="_xlnm.Print_Area" localSheetId="9">'grafiku Humbjeve 2012-2023'!$A$1:$EO$68</definedName>
    <definedName name="_xlnm.Print_Area" localSheetId="10">'Humbjet 2009-2023'!$A$1:$P$46</definedName>
    <definedName name="_xlnm.Print_Area" localSheetId="6">'Publikimi 2023 '!$A$1:$N$33</definedName>
    <definedName name="_xlnm.Print_Area" localSheetId="22">'Regjistri Tregut REMIT'!$A$1:$O$34</definedName>
    <definedName name="_xlnm.Print_Area" localSheetId="21">'SHIT-BLERJET KESH'!$A$1:$I$79</definedName>
    <definedName name="_xlnm.Print_Area" localSheetId="5">'viti 2023'!$A$1:$AA$34</definedName>
  </definedNames>
  <calcPr calcId="191029"/>
</workbook>
</file>

<file path=xl/calcChain.xml><?xml version="1.0" encoding="utf-8"?>
<calcChain xmlns="http://schemas.openxmlformats.org/spreadsheetml/2006/main">
  <c r="H75" i="134" l="1"/>
  <c r="G75" i="134"/>
  <c r="F75" i="134"/>
  <c r="D75" i="134"/>
  <c r="B8" i="121" l="1"/>
  <c r="C20" i="28"/>
  <c r="D20" i="28"/>
  <c r="E20" i="28"/>
  <c r="B20" i="28"/>
  <c r="E31" i="28"/>
  <c r="B15" i="28"/>
  <c r="C15" i="28"/>
  <c r="D15" i="28"/>
  <c r="E15" i="28"/>
  <c r="N5" i="28"/>
  <c r="N6" i="28"/>
  <c r="N7" i="28"/>
  <c r="N8" i="28"/>
  <c r="N9" i="28"/>
  <c r="N10" i="28"/>
  <c r="N11" i="28"/>
  <c r="N12" i="28"/>
  <c r="N13" i="28"/>
  <c r="N14" i="28"/>
  <c r="E272" i="54"/>
  <c r="F272" i="54"/>
  <c r="G272" i="54"/>
  <c r="H272" i="54"/>
  <c r="I251" i="54"/>
  <c r="I252" i="54"/>
  <c r="I253" i="54"/>
  <c r="I254" i="54"/>
  <c r="I255" i="54"/>
  <c r="I256" i="54"/>
  <c r="I257" i="54"/>
  <c r="I258" i="54"/>
  <c r="I259" i="54"/>
  <c r="I260" i="54"/>
  <c r="I261" i="54"/>
  <c r="I264" i="54"/>
  <c r="I265" i="54"/>
  <c r="I266" i="54"/>
  <c r="I267" i="54"/>
  <c r="I268" i="54"/>
  <c r="I269" i="54"/>
  <c r="I270" i="54" l="1"/>
  <c r="I272" i="54"/>
  <c r="I262" i="54"/>
  <c r="B21" i="23"/>
  <c r="C21" i="23"/>
  <c r="D21" i="23"/>
  <c r="E21" i="23"/>
  <c r="N21" i="23"/>
  <c r="E35" i="95" l="1"/>
  <c r="P371" i="128"/>
  <c r="O371" i="128"/>
  <c r="N371" i="128"/>
  <c r="M371" i="128"/>
  <c r="L371" i="128"/>
  <c r="K371" i="128"/>
  <c r="J371" i="128"/>
  <c r="I371" i="128"/>
  <c r="H371" i="128"/>
  <c r="G371" i="128"/>
  <c r="F371" i="128"/>
  <c r="E371" i="128"/>
  <c r="Q370" i="128"/>
  <c r="Q369" i="128"/>
  <c r="Q368" i="128"/>
  <c r="Q367" i="128"/>
  <c r="Q366" i="128"/>
  <c r="Q365" i="128"/>
  <c r="Q364" i="128"/>
  <c r="Q363" i="128"/>
  <c r="Q362" i="128"/>
  <c r="Q361" i="128"/>
  <c r="Q360" i="128"/>
  <c r="P359" i="128"/>
  <c r="O359" i="128"/>
  <c r="N359" i="128"/>
  <c r="M359" i="128"/>
  <c r="L359" i="128"/>
  <c r="K359" i="128"/>
  <c r="J359" i="128"/>
  <c r="I359" i="128"/>
  <c r="H359" i="128"/>
  <c r="G359" i="128"/>
  <c r="F359" i="128"/>
  <c r="E359" i="128"/>
  <c r="Q358" i="128"/>
  <c r="Q357" i="128"/>
  <c r="Q356" i="128"/>
  <c r="P355" i="128"/>
  <c r="O355" i="128"/>
  <c r="N355" i="128"/>
  <c r="M355" i="128"/>
  <c r="L355" i="128"/>
  <c r="K355" i="128"/>
  <c r="J355" i="128"/>
  <c r="I355" i="128"/>
  <c r="H355" i="128"/>
  <c r="G355" i="128"/>
  <c r="F355" i="128"/>
  <c r="E355" i="128"/>
  <c r="Q354" i="128"/>
  <c r="Q353" i="128"/>
  <c r="Q352" i="128"/>
  <c r="G350" i="128"/>
  <c r="F350" i="128"/>
  <c r="E350" i="128"/>
  <c r="Q349" i="128"/>
  <c r="Q350" i="128" s="1"/>
  <c r="P348" i="128"/>
  <c r="P350" i="128" s="1"/>
  <c r="O348" i="128"/>
  <c r="O350" i="128" s="1"/>
  <c r="N348" i="128"/>
  <c r="N350" i="128" s="1"/>
  <c r="M348" i="128"/>
  <c r="M350" i="128" s="1"/>
  <c r="L348" i="128"/>
  <c r="L350" i="128" s="1"/>
  <c r="K348" i="128"/>
  <c r="K350" i="128" s="1"/>
  <c r="J348" i="128"/>
  <c r="J350" i="128" s="1"/>
  <c r="I348" i="128"/>
  <c r="I350" i="128" s="1"/>
  <c r="H348" i="128"/>
  <c r="H350" i="128" s="1"/>
  <c r="G348" i="128"/>
  <c r="F348" i="128"/>
  <c r="E348" i="128"/>
  <c r="Q347" i="128"/>
  <c r="Q348" i="128" s="1"/>
  <c r="P346" i="128"/>
  <c r="O346" i="128"/>
  <c r="N346" i="128"/>
  <c r="M346" i="128"/>
  <c r="L346" i="128"/>
  <c r="K346" i="128"/>
  <c r="J346" i="128"/>
  <c r="I346" i="128"/>
  <c r="H346" i="128"/>
  <c r="G346" i="128"/>
  <c r="F346" i="128"/>
  <c r="E346" i="128"/>
  <c r="Q345" i="128"/>
  <c r="Q344" i="128"/>
  <c r="Q343" i="128"/>
  <c r="P342" i="128"/>
  <c r="O342" i="128"/>
  <c r="N342" i="128"/>
  <c r="M342" i="128"/>
  <c r="L342" i="128"/>
  <c r="K342" i="128"/>
  <c r="J342" i="128"/>
  <c r="I342" i="128"/>
  <c r="H342" i="128"/>
  <c r="G342" i="128"/>
  <c r="F342" i="128"/>
  <c r="E342" i="128"/>
  <c r="Q341" i="128"/>
  <c r="Q340" i="128"/>
  <c r="Q339" i="128"/>
  <c r="G336" i="128"/>
  <c r="F336" i="128"/>
  <c r="E336" i="128"/>
  <c r="P335" i="128"/>
  <c r="P337" i="128" s="1"/>
  <c r="O335" i="128"/>
  <c r="O337" i="128" s="1"/>
  <c r="N335" i="128"/>
  <c r="N337" i="128" s="1"/>
  <c r="M335" i="128"/>
  <c r="M337" i="128" s="1"/>
  <c r="L335" i="128"/>
  <c r="L337" i="128" s="1"/>
  <c r="K335" i="128"/>
  <c r="K337" i="128" s="1"/>
  <c r="J335" i="128"/>
  <c r="J337" i="128" s="1"/>
  <c r="I335" i="128"/>
  <c r="I337" i="128" s="1"/>
  <c r="H335" i="128"/>
  <c r="H337" i="128" s="1"/>
  <c r="G335" i="128"/>
  <c r="F335" i="128"/>
  <c r="E335" i="128"/>
  <c r="Q334" i="128"/>
  <c r="Q335" i="128" s="1"/>
  <c r="P333" i="128"/>
  <c r="O333" i="128"/>
  <c r="N333" i="128"/>
  <c r="M333" i="128"/>
  <c r="L333" i="128"/>
  <c r="K333" i="128"/>
  <c r="J333" i="128"/>
  <c r="I333" i="128"/>
  <c r="H333" i="128"/>
  <c r="G333" i="128"/>
  <c r="F333" i="128"/>
  <c r="E333" i="128"/>
  <c r="Q332" i="128"/>
  <c r="Q331" i="128"/>
  <c r="Q330" i="128"/>
  <c r="P329" i="128"/>
  <c r="O329" i="128"/>
  <c r="N329" i="128"/>
  <c r="M329" i="128"/>
  <c r="L329" i="128"/>
  <c r="K329" i="128"/>
  <c r="J329" i="128"/>
  <c r="I329" i="128"/>
  <c r="H329" i="128"/>
  <c r="G329" i="128"/>
  <c r="F329" i="128"/>
  <c r="E329" i="128"/>
  <c r="Q328" i="128"/>
  <c r="Q327" i="128"/>
  <c r="Q326" i="128"/>
  <c r="P324" i="128"/>
  <c r="O324" i="128"/>
  <c r="N324" i="128"/>
  <c r="M324" i="128"/>
  <c r="L324" i="128"/>
  <c r="K324" i="128"/>
  <c r="J324" i="128"/>
  <c r="I324" i="128"/>
  <c r="H324" i="128"/>
  <c r="G324" i="128"/>
  <c r="F324" i="128"/>
  <c r="E324" i="128"/>
  <c r="Q323" i="128"/>
  <c r="Q322" i="128"/>
  <c r="Q321" i="128"/>
  <c r="Q320" i="128"/>
  <c r="Q319" i="128"/>
  <c r="P318" i="128"/>
  <c r="O318" i="128"/>
  <c r="N318" i="128"/>
  <c r="M318" i="128"/>
  <c r="L318" i="128"/>
  <c r="K318" i="128"/>
  <c r="J318" i="128"/>
  <c r="I318" i="128"/>
  <c r="H318" i="128"/>
  <c r="G318" i="128"/>
  <c r="F318" i="128"/>
  <c r="E318" i="128"/>
  <c r="Q317" i="128"/>
  <c r="Q316" i="128"/>
  <c r="Q315" i="128"/>
  <c r="P314" i="128"/>
  <c r="O314" i="128"/>
  <c r="N314" i="128"/>
  <c r="M314" i="128"/>
  <c r="L314" i="128"/>
  <c r="K314" i="128"/>
  <c r="J314" i="128"/>
  <c r="I314" i="128"/>
  <c r="H314" i="128"/>
  <c r="G314" i="128"/>
  <c r="F314" i="128"/>
  <c r="E314" i="128"/>
  <c r="Q313" i="128"/>
  <c r="Q312" i="128"/>
  <c r="Q311" i="128"/>
  <c r="P309" i="128"/>
  <c r="O309" i="128"/>
  <c r="N309" i="128"/>
  <c r="M309" i="128"/>
  <c r="L309" i="128"/>
  <c r="K309" i="128"/>
  <c r="J309" i="128"/>
  <c r="I309" i="128"/>
  <c r="H309" i="128"/>
  <c r="G309" i="128"/>
  <c r="F309" i="128"/>
  <c r="E309" i="128"/>
  <c r="Q308" i="128"/>
  <c r="Q309" i="128" s="1"/>
  <c r="P307" i="128"/>
  <c r="O307" i="128"/>
  <c r="N307" i="128"/>
  <c r="M307" i="128"/>
  <c r="L307" i="128"/>
  <c r="K307" i="128"/>
  <c r="J307" i="128"/>
  <c r="I307" i="128"/>
  <c r="H307" i="128"/>
  <c r="G307" i="128"/>
  <c r="F307" i="128"/>
  <c r="E307" i="128"/>
  <c r="Q306" i="128"/>
  <c r="Q305" i="128"/>
  <c r="Q304" i="128"/>
  <c r="P303" i="128"/>
  <c r="O303" i="128"/>
  <c r="N303" i="128"/>
  <c r="M303" i="128"/>
  <c r="L303" i="128"/>
  <c r="K303" i="128"/>
  <c r="J303" i="128"/>
  <c r="I303" i="128"/>
  <c r="H303" i="128"/>
  <c r="G303" i="128"/>
  <c r="F303" i="128"/>
  <c r="E303" i="128"/>
  <c r="Q302" i="128"/>
  <c r="Q301" i="128"/>
  <c r="Q300" i="128"/>
  <c r="P298" i="128"/>
  <c r="O298" i="128"/>
  <c r="N298" i="128"/>
  <c r="M298" i="128"/>
  <c r="L298" i="128"/>
  <c r="K298" i="128"/>
  <c r="J298" i="128"/>
  <c r="I298" i="128"/>
  <c r="H298" i="128"/>
  <c r="G298" i="128"/>
  <c r="F298" i="128"/>
  <c r="E298" i="128"/>
  <c r="Q297" i="128"/>
  <c r="Q296" i="128"/>
  <c r="Q295" i="128"/>
  <c r="Q294" i="128"/>
  <c r="Q293" i="128"/>
  <c r="Q292" i="128"/>
  <c r="P291" i="128"/>
  <c r="O291" i="128"/>
  <c r="N291" i="128"/>
  <c r="M291" i="128"/>
  <c r="L291" i="128"/>
  <c r="K291" i="128"/>
  <c r="J291" i="128"/>
  <c r="I291" i="128"/>
  <c r="H291" i="128"/>
  <c r="G291" i="128"/>
  <c r="F291" i="128"/>
  <c r="E291" i="128"/>
  <c r="Q290" i="128"/>
  <c r="Q289" i="128"/>
  <c r="Q288" i="128"/>
  <c r="P287" i="128"/>
  <c r="O287" i="128"/>
  <c r="N287" i="128"/>
  <c r="M287" i="128"/>
  <c r="L287" i="128"/>
  <c r="K287" i="128"/>
  <c r="J287" i="128"/>
  <c r="I287" i="128"/>
  <c r="H287" i="128"/>
  <c r="G287" i="128"/>
  <c r="F287" i="128"/>
  <c r="E287" i="128"/>
  <c r="Q286" i="128"/>
  <c r="Q285" i="128"/>
  <c r="Q284" i="128"/>
  <c r="P282" i="128"/>
  <c r="O282" i="128"/>
  <c r="N282" i="128"/>
  <c r="M282" i="128"/>
  <c r="L282" i="128"/>
  <c r="K282" i="128"/>
  <c r="J282" i="128"/>
  <c r="I282" i="128"/>
  <c r="H282" i="128"/>
  <c r="G282" i="128"/>
  <c r="F282" i="128"/>
  <c r="E282" i="128"/>
  <c r="Q281" i="128"/>
  <c r="Q280" i="128"/>
  <c r="Q279" i="128"/>
  <c r="P278" i="128"/>
  <c r="O278" i="128"/>
  <c r="N278" i="128"/>
  <c r="M278" i="128"/>
  <c r="L278" i="128"/>
  <c r="K278" i="128"/>
  <c r="J278" i="128"/>
  <c r="I278" i="128"/>
  <c r="H278" i="128"/>
  <c r="G278" i="128"/>
  <c r="F278" i="128"/>
  <c r="E278" i="128"/>
  <c r="Q277" i="128"/>
  <c r="Q276" i="128"/>
  <c r="Q275" i="128"/>
  <c r="P274" i="128"/>
  <c r="O274" i="128"/>
  <c r="N274" i="128"/>
  <c r="M274" i="128"/>
  <c r="L274" i="128"/>
  <c r="K274" i="128"/>
  <c r="J274" i="128"/>
  <c r="I274" i="128"/>
  <c r="H274" i="128"/>
  <c r="G274" i="128"/>
  <c r="F274" i="128"/>
  <c r="E274" i="128"/>
  <c r="Q273" i="128"/>
  <c r="Q272" i="128"/>
  <c r="Q271" i="128"/>
  <c r="P269" i="128"/>
  <c r="O269" i="128"/>
  <c r="N269" i="128"/>
  <c r="M269" i="128"/>
  <c r="L269" i="128"/>
  <c r="K269" i="128"/>
  <c r="J269" i="128"/>
  <c r="I269" i="128"/>
  <c r="H269" i="128"/>
  <c r="G269" i="128"/>
  <c r="F269" i="128"/>
  <c r="E269" i="128"/>
  <c r="Q268" i="128"/>
  <c r="Q267" i="128"/>
  <c r="Q266" i="128"/>
  <c r="Q265" i="128"/>
  <c r="P264" i="128"/>
  <c r="O264" i="128"/>
  <c r="N264" i="128"/>
  <c r="M264" i="128"/>
  <c r="L264" i="128"/>
  <c r="K264" i="128"/>
  <c r="J264" i="128"/>
  <c r="I264" i="128"/>
  <c r="H264" i="128"/>
  <c r="G264" i="128"/>
  <c r="F264" i="128"/>
  <c r="E264" i="128"/>
  <c r="Q263" i="128"/>
  <c r="Q262" i="128"/>
  <c r="Q261" i="128"/>
  <c r="P260" i="128"/>
  <c r="O260" i="128"/>
  <c r="N260" i="128"/>
  <c r="M260" i="128"/>
  <c r="L260" i="128"/>
  <c r="K260" i="128"/>
  <c r="J260" i="128"/>
  <c r="I260" i="128"/>
  <c r="H260" i="128"/>
  <c r="G260" i="128"/>
  <c r="F260" i="128"/>
  <c r="E260" i="128"/>
  <c r="Q259" i="128"/>
  <c r="Q258" i="128"/>
  <c r="Q257" i="128"/>
  <c r="P255" i="128"/>
  <c r="O255" i="128"/>
  <c r="N255" i="128"/>
  <c r="M255" i="128"/>
  <c r="L255" i="128"/>
  <c r="K255" i="128"/>
  <c r="J255" i="128"/>
  <c r="I255" i="128"/>
  <c r="H255" i="128"/>
  <c r="G255" i="128"/>
  <c r="F255" i="128"/>
  <c r="E255" i="128"/>
  <c r="Q254" i="128"/>
  <c r="Q253" i="128"/>
  <c r="Q252" i="128"/>
  <c r="Q251" i="128"/>
  <c r="Q250" i="128"/>
  <c r="Q249" i="128"/>
  <c r="P248" i="128"/>
  <c r="O248" i="128"/>
  <c r="N248" i="128"/>
  <c r="M248" i="128"/>
  <c r="L248" i="128"/>
  <c r="K248" i="128"/>
  <c r="J248" i="128"/>
  <c r="I248" i="128"/>
  <c r="H248" i="128"/>
  <c r="G248" i="128"/>
  <c r="F248" i="128"/>
  <c r="E248" i="128"/>
  <c r="Q247" i="128"/>
  <c r="Q246" i="128"/>
  <c r="Q245" i="128"/>
  <c r="P244" i="128"/>
  <c r="O244" i="128"/>
  <c r="N244" i="128"/>
  <c r="M244" i="128"/>
  <c r="L244" i="128"/>
  <c r="K244" i="128"/>
  <c r="J244" i="128"/>
  <c r="I244" i="128"/>
  <c r="H244" i="128"/>
  <c r="G244" i="128"/>
  <c r="F244" i="128"/>
  <c r="E244" i="128"/>
  <c r="Q243" i="128"/>
  <c r="Q242" i="128"/>
  <c r="Q241" i="128"/>
  <c r="P239" i="128"/>
  <c r="O239" i="128"/>
  <c r="N239" i="128"/>
  <c r="M239" i="128"/>
  <c r="L239" i="128"/>
  <c r="K239" i="128"/>
  <c r="J239" i="128"/>
  <c r="I239" i="128"/>
  <c r="H239" i="128"/>
  <c r="G239" i="128"/>
  <c r="F239" i="128"/>
  <c r="E239" i="128"/>
  <c r="Q238" i="128"/>
  <c r="Q239" i="128" s="1"/>
  <c r="P237" i="128"/>
  <c r="O237" i="128"/>
  <c r="N237" i="128"/>
  <c r="M237" i="128"/>
  <c r="L237" i="128"/>
  <c r="K237" i="128"/>
  <c r="J237" i="128"/>
  <c r="I237" i="128"/>
  <c r="H237" i="128"/>
  <c r="G237" i="128"/>
  <c r="F237" i="128"/>
  <c r="E237" i="128"/>
  <c r="Q236" i="128"/>
  <c r="Q235" i="128"/>
  <c r="Q234" i="128"/>
  <c r="P233" i="128"/>
  <c r="O233" i="128"/>
  <c r="N233" i="128"/>
  <c r="M233" i="128"/>
  <c r="L233" i="128"/>
  <c r="K233" i="128"/>
  <c r="J233" i="128"/>
  <c r="I233" i="128"/>
  <c r="H233" i="128"/>
  <c r="G233" i="128"/>
  <c r="F233" i="128"/>
  <c r="E233" i="128"/>
  <c r="Q232" i="128"/>
  <c r="Q231" i="128"/>
  <c r="Q230" i="128"/>
  <c r="P228" i="128"/>
  <c r="O228" i="128"/>
  <c r="N228" i="128"/>
  <c r="M228" i="128"/>
  <c r="L228" i="128"/>
  <c r="K228" i="128"/>
  <c r="J228" i="128"/>
  <c r="I228" i="128"/>
  <c r="H228" i="128"/>
  <c r="G228" i="128"/>
  <c r="F228" i="128"/>
  <c r="E228" i="128"/>
  <c r="Q227" i="128"/>
  <c r="Q226" i="128"/>
  <c r="Q225" i="128"/>
  <c r="Q224" i="128"/>
  <c r="Q223" i="128"/>
  <c r="P222" i="128"/>
  <c r="O222" i="128"/>
  <c r="N222" i="128"/>
  <c r="M222" i="128"/>
  <c r="L222" i="128"/>
  <c r="K222" i="128"/>
  <c r="J222" i="128"/>
  <c r="I222" i="128"/>
  <c r="H222" i="128"/>
  <c r="G222" i="128"/>
  <c r="F222" i="128"/>
  <c r="E222" i="128"/>
  <c r="Q221" i="128"/>
  <c r="Q222" i="128" s="1"/>
  <c r="P220" i="128"/>
  <c r="O220" i="128"/>
  <c r="N220" i="128"/>
  <c r="M220" i="128"/>
  <c r="L220" i="128"/>
  <c r="K220" i="128"/>
  <c r="J220" i="128"/>
  <c r="I220" i="128"/>
  <c r="H220" i="128"/>
  <c r="G220" i="128"/>
  <c r="F220" i="128"/>
  <c r="E220" i="128"/>
  <c r="Q219" i="128"/>
  <c r="Q218" i="128"/>
  <c r="Q217" i="128"/>
  <c r="P216" i="128"/>
  <c r="O216" i="128"/>
  <c r="N216" i="128"/>
  <c r="M216" i="128"/>
  <c r="L216" i="128"/>
  <c r="K216" i="128"/>
  <c r="J216" i="128"/>
  <c r="I216" i="128"/>
  <c r="H216" i="128"/>
  <c r="G216" i="128"/>
  <c r="F216" i="128"/>
  <c r="E216" i="128"/>
  <c r="Q215" i="128"/>
  <c r="Q214" i="128"/>
  <c r="Q213" i="128"/>
  <c r="P211" i="128"/>
  <c r="O211" i="128"/>
  <c r="N211" i="128"/>
  <c r="M211" i="128"/>
  <c r="L211" i="128"/>
  <c r="K211" i="128"/>
  <c r="J211" i="128"/>
  <c r="I211" i="128"/>
  <c r="H211" i="128"/>
  <c r="G211" i="128"/>
  <c r="F211" i="128"/>
  <c r="E211" i="128"/>
  <c r="Q210" i="128"/>
  <c r="Q209" i="128"/>
  <c r="Q208" i="128"/>
  <c r="Q207" i="128"/>
  <c r="Q206" i="128"/>
  <c r="Q205" i="128"/>
  <c r="P204" i="128"/>
  <c r="O204" i="128"/>
  <c r="N204" i="128"/>
  <c r="M204" i="128"/>
  <c r="L204" i="128"/>
  <c r="K204" i="128"/>
  <c r="J204" i="128"/>
  <c r="I204" i="128"/>
  <c r="H204" i="128"/>
  <c r="G204" i="128"/>
  <c r="F204" i="128"/>
  <c r="E204" i="128"/>
  <c r="Q203" i="128"/>
  <c r="Q202" i="128"/>
  <c r="Q201" i="128"/>
  <c r="P200" i="128"/>
  <c r="O200" i="128"/>
  <c r="N200" i="128"/>
  <c r="M200" i="128"/>
  <c r="L200" i="128"/>
  <c r="K200" i="128"/>
  <c r="J200" i="128"/>
  <c r="I200" i="128"/>
  <c r="H200" i="128"/>
  <c r="G200" i="128"/>
  <c r="F200" i="128"/>
  <c r="E200" i="128"/>
  <c r="Q199" i="128"/>
  <c r="Q198" i="128"/>
  <c r="Q197" i="128"/>
  <c r="P195" i="128"/>
  <c r="O195" i="128"/>
  <c r="N195" i="128"/>
  <c r="M195" i="128"/>
  <c r="L195" i="128"/>
  <c r="K195" i="128"/>
  <c r="J195" i="128"/>
  <c r="I195" i="128"/>
  <c r="H195" i="128"/>
  <c r="G195" i="128"/>
  <c r="F195" i="128"/>
  <c r="E195" i="128"/>
  <c r="Q194" i="128"/>
  <c r="Q195" i="128" s="1"/>
  <c r="P193" i="128"/>
  <c r="O193" i="128"/>
  <c r="N193" i="128"/>
  <c r="M193" i="128"/>
  <c r="L193" i="128"/>
  <c r="K193" i="128"/>
  <c r="J193" i="128"/>
  <c r="I193" i="128"/>
  <c r="H193" i="128"/>
  <c r="G193" i="128"/>
  <c r="F193" i="128"/>
  <c r="E193" i="128"/>
  <c r="Q192" i="128"/>
  <c r="Q191" i="128"/>
  <c r="Q190" i="128"/>
  <c r="P189" i="128"/>
  <c r="O189" i="128"/>
  <c r="N189" i="128"/>
  <c r="M189" i="128"/>
  <c r="L189" i="128"/>
  <c r="K189" i="128"/>
  <c r="J189" i="128"/>
  <c r="I189" i="128"/>
  <c r="H189" i="128"/>
  <c r="G189" i="128"/>
  <c r="F189" i="128"/>
  <c r="E189" i="128"/>
  <c r="Q188" i="128"/>
  <c r="Q187" i="128"/>
  <c r="Q186" i="128"/>
  <c r="P184" i="128"/>
  <c r="O184" i="128"/>
  <c r="N184" i="128"/>
  <c r="M184" i="128"/>
  <c r="L184" i="128"/>
  <c r="K184" i="128"/>
  <c r="J184" i="128"/>
  <c r="I184" i="128"/>
  <c r="H184" i="128"/>
  <c r="G184" i="128"/>
  <c r="F184" i="128"/>
  <c r="E184" i="128"/>
  <c r="Q183" i="128"/>
  <c r="Q182" i="128"/>
  <c r="Q181" i="128"/>
  <c r="Q180" i="128"/>
  <c r="Q179" i="128"/>
  <c r="Q178" i="128"/>
  <c r="Q177" i="128"/>
  <c r="P176" i="128"/>
  <c r="O176" i="128"/>
  <c r="N176" i="128"/>
  <c r="M176" i="128"/>
  <c r="L176" i="128"/>
  <c r="K176" i="128"/>
  <c r="J176" i="128"/>
  <c r="I176" i="128"/>
  <c r="H176" i="128"/>
  <c r="G176" i="128"/>
  <c r="F176" i="128"/>
  <c r="E176" i="128"/>
  <c r="Q175" i="128"/>
  <c r="Q174" i="128"/>
  <c r="Q173" i="128"/>
  <c r="P172" i="128"/>
  <c r="O172" i="128"/>
  <c r="N172" i="128"/>
  <c r="M172" i="128"/>
  <c r="L172" i="128"/>
  <c r="K172" i="128"/>
  <c r="J172" i="128"/>
  <c r="I172" i="128"/>
  <c r="H172" i="128"/>
  <c r="G172" i="128"/>
  <c r="F172" i="128"/>
  <c r="E172" i="128"/>
  <c r="Q171" i="128"/>
  <c r="Q170" i="128"/>
  <c r="Q169" i="128"/>
  <c r="P167" i="128"/>
  <c r="O167" i="128"/>
  <c r="N167" i="128"/>
  <c r="M167" i="128"/>
  <c r="L167" i="128"/>
  <c r="K167" i="128"/>
  <c r="J167" i="128"/>
  <c r="I167" i="128"/>
  <c r="H167" i="128"/>
  <c r="G167" i="128"/>
  <c r="F167" i="128"/>
  <c r="E167" i="128"/>
  <c r="Q166" i="128"/>
  <c r="Q167" i="128" s="1"/>
  <c r="P165" i="128"/>
  <c r="O165" i="128"/>
  <c r="N165" i="128"/>
  <c r="M165" i="128"/>
  <c r="L165" i="128"/>
  <c r="K165" i="128"/>
  <c r="J165" i="128"/>
  <c r="I165" i="128"/>
  <c r="H165" i="128"/>
  <c r="G165" i="128"/>
  <c r="F165" i="128"/>
  <c r="E165" i="128"/>
  <c r="Q164" i="128"/>
  <c r="Q163" i="128"/>
  <c r="Q162" i="128"/>
  <c r="P161" i="128"/>
  <c r="O161" i="128"/>
  <c r="N161" i="128"/>
  <c r="M161" i="128"/>
  <c r="L161" i="128"/>
  <c r="K161" i="128"/>
  <c r="J161" i="128"/>
  <c r="I161" i="128"/>
  <c r="H161" i="128"/>
  <c r="G161" i="128"/>
  <c r="F161" i="128"/>
  <c r="E161" i="128"/>
  <c r="Q160" i="128"/>
  <c r="Q159" i="128"/>
  <c r="Q158" i="128"/>
  <c r="P156" i="128"/>
  <c r="O156" i="128"/>
  <c r="N156" i="128"/>
  <c r="M156" i="128"/>
  <c r="L156" i="128"/>
  <c r="K156" i="128"/>
  <c r="J156" i="128"/>
  <c r="I156" i="128"/>
  <c r="H156" i="128"/>
  <c r="G156" i="128"/>
  <c r="F156" i="128"/>
  <c r="E156" i="128"/>
  <c r="Q155" i="128"/>
  <c r="Q156" i="128" s="1"/>
  <c r="P154" i="128"/>
  <c r="O154" i="128"/>
  <c r="N154" i="128"/>
  <c r="M154" i="128"/>
  <c r="L154" i="128"/>
  <c r="K154" i="128"/>
  <c r="J154" i="128"/>
  <c r="I154" i="128"/>
  <c r="H154" i="128"/>
  <c r="G154" i="128"/>
  <c r="F154" i="128"/>
  <c r="E154" i="128"/>
  <c r="Q153" i="128"/>
  <c r="Q152" i="128"/>
  <c r="Q151" i="128"/>
  <c r="P150" i="128"/>
  <c r="O150" i="128"/>
  <c r="N150" i="128"/>
  <c r="M150" i="128"/>
  <c r="L150" i="128"/>
  <c r="K150" i="128"/>
  <c r="J150" i="128"/>
  <c r="I150" i="128"/>
  <c r="H150" i="128"/>
  <c r="G150" i="128"/>
  <c r="F150" i="128"/>
  <c r="E150" i="128"/>
  <c r="Q149" i="128"/>
  <c r="Q148" i="128"/>
  <c r="Q147" i="128"/>
  <c r="P145" i="128"/>
  <c r="O145" i="128"/>
  <c r="N145" i="128"/>
  <c r="M145" i="128"/>
  <c r="L145" i="128"/>
  <c r="K145" i="128"/>
  <c r="J145" i="128"/>
  <c r="I145" i="128"/>
  <c r="H145" i="128"/>
  <c r="G145" i="128"/>
  <c r="F145" i="128"/>
  <c r="E145" i="128"/>
  <c r="Q144" i="128"/>
  <c r="Q143" i="128"/>
  <c r="Q142" i="128"/>
  <c r="Q141" i="128"/>
  <c r="Q140" i="128"/>
  <c r="Q139" i="128"/>
  <c r="Q138" i="128"/>
  <c r="P137" i="128"/>
  <c r="O137" i="128"/>
  <c r="N137" i="128"/>
  <c r="M137" i="128"/>
  <c r="L137" i="128"/>
  <c r="K137" i="128"/>
  <c r="J137" i="128"/>
  <c r="I137" i="128"/>
  <c r="H137" i="128"/>
  <c r="G137" i="128"/>
  <c r="F137" i="128"/>
  <c r="E137" i="128"/>
  <c r="Q136" i="128"/>
  <c r="Q137" i="128" s="1"/>
  <c r="P135" i="128"/>
  <c r="O135" i="128"/>
  <c r="N135" i="128"/>
  <c r="M135" i="128"/>
  <c r="L135" i="128"/>
  <c r="K135" i="128"/>
  <c r="J135" i="128"/>
  <c r="I135" i="128"/>
  <c r="H135" i="128"/>
  <c r="G135" i="128"/>
  <c r="F135" i="128"/>
  <c r="E135" i="128"/>
  <c r="Q134" i="128"/>
  <c r="Q133" i="128"/>
  <c r="Q132" i="128"/>
  <c r="P131" i="128"/>
  <c r="O131" i="128"/>
  <c r="N131" i="128"/>
  <c r="M131" i="128"/>
  <c r="L131" i="128"/>
  <c r="K131" i="128"/>
  <c r="J131" i="128"/>
  <c r="I131" i="128"/>
  <c r="H131" i="128"/>
  <c r="G131" i="128"/>
  <c r="F131" i="128"/>
  <c r="E131" i="128"/>
  <c r="Q130" i="128"/>
  <c r="Q129" i="128"/>
  <c r="Q128" i="128"/>
  <c r="P126" i="128"/>
  <c r="O126" i="128"/>
  <c r="N126" i="128"/>
  <c r="M126" i="128"/>
  <c r="L126" i="128"/>
  <c r="K126" i="128"/>
  <c r="J126" i="128"/>
  <c r="I126" i="128"/>
  <c r="H126" i="128"/>
  <c r="G126" i="128"/>
  <c r="F126" i="128"/>
  <c r="E126" i="128"/>
  <c r="Q125" i="128"/>
  <c r="Q124" i="128"/>
  <c r="Q123" i="128"/>
  <c r="Q122" i="128"/>
  <c r="Q121" i="128"/>
  <c r="Q120" i="128"/>
  <c r="P119" i="128"/>
  <c r="O119" i="128"/>
  <c r="N119" i="128"/>
  <c r="M119" i="128"/>
  <c r="L119" i="128"/>
  <c r="K119" i="128"/>
  <c r="J119" i="128"/>
  <c r="I119" i="128"/>
  <c r="H119" i="128"/>
  <c r="G119" i="128"/>
  <c r="F119" i="128"/>
  <c r="E119" i="128"/>
  <c r="Q118" i="128"/>
  <c r="Q117" i="128"/>
  <c r="Q116" i="128"/>
  <c r="Q119" i="128" s="1"/>
  <c r="P115" i="128"/>
  <c r="O115" i="128"/>
  <c r="N115" i="128"/>
  <c r="M115" i="128"/>
  <c r="L115" i="128"/>
  <c r="K115" i="128"/>
  <c r="J115" i="128"/>
  <c r="I115" i="128"/>
  <c r="H115" i="128"/>
  <c r="G115" i="128"/>
  <c r="F115" i="128"/>
  <c r="E115" i="128"/>
  <c r="Q114" i="128"/>
  <c r="Q113" i="128"/>
  <c r="Q112" i="128"/>
  <c r="P110" i="128"/>
  <c r="O110" i="128"/>
  <c r="N110" i="128"/>
  <c r="M110" i="128"/>
  <c r="L110" i="128"/>
  <c r="K110" i="128"/>
  <c r="J110" i="128"/>
  <c r="I110" i="128"/>
  <c r="H110" i="128"/>
  <c r="G110" i="128"/>
  <c r="F110" i="128"/>
  <c r="E110" i="128"/>
  <c r="Q109" i="128"/>
  <c r="Q108" i="128"/>
  <c r="Q107" i="128"/>
  <c r="Q106" i="128"/>
  <c r="Q105" i="128"/>
  <c r="P104" i="128"/>
  <c r="O104" i="128"/>
  <c r="N104" i="128"/>
  <c r="M104" i="128"/>
  <c r="L104" i="128"/>
  <c r="K104" i="128"/>
  <c r="J104" i="128"/>
  <c r="I104" i="128"/>
  <c r="H104" i="128"/>
  <c r="G104" i="128"/>
  <c r="F104" i="128"/>
  <c r="E104" i="128"/>
  <c r="Q103" i="128"/>
  <c r="Q102" i="128"/>
  <c r="Q101" i="128"/>
  <c r="P100" i="128"/>
  <c r="O100" i="128"/>
  <c r="N100" i="128"/>
  <c r="M100" i="128"/>
  <c r="L100" i="128"/>
  <c r="K100" i="128"/>
  <c r="J100" i="128"/>
  <c r="I100" i="128"/>
  <c r="H100" i="128"/>
  <c r="G100" i="128"/>
  <c r="F100" i="128"/>
  <c r="E100" i="128"/>
  <c r="Q99" i="128"/>
  <c r="Q98" i="128"/>
  <c r="Q97" i="128"/>
  <c r="P95" i="128"/>
  <c r="O95" i="128"/>
  <c r="N95" i="128"/>
  <c r="M95" i="128"/>
  <c r="L95" i="128"/>
  <c r="K95" i="128"/>
  <c r="J95" i="128"/>
  <c r="I95" i="128"/>
  <c r="H95" i="128"/>
  <c r="G95" i="128"/>
  <c r="F95" i="128"/>
  <c r="E95" i="128"/>
  <c r="Q94" i="128"/>
  <c r="Q95" i="128" s="1"/>
  <c r="P93" i="128"/>
  <c r="O93" i="128"/>
  <c r="N93" i="128"/>
  <c r="M93" i="128"/>
  <c r="L93" i="128"/>
  <c r="K93" i="128"/>
  <c r="J93" i="128"/>
  <c r="I93" i="128"/>
  <c r="H93" i="128"/>
  <c r="G93" i="128"/>
  <c r="F93" i="128"/>
  <c r="E93" i="128"/>
  <c r="Q92" i="128"/>
  <c r="Q91" i="128"/>
  <c r="Q90" i="128"/>
  <c r="P89" i="128"/>
  <c r="O89" i="128"/>
  <c r="N89" i="128"/>
  <c r="M89" i="128"/>
  <c r="L89" i="128"/>
  <c r="K89" i="128"/>
  <c r="J89" i="128"/>
  <c r="I89" i="128"/>
  <c r="H89" i="128"/>
  <c r="G89" i="128"/>
  <c r="F89" i="128"/>
  <c r="E89" i="128"/>
  <c r="Q88" i="128"/>
  <c r="Q87" i="128"/>
  <c r="Q86" i="128"/>
  <c r="P84" i="128"/>
  <c r="O84" i="128"/>
  <c r="N84" i="128"/>
  <c r="M84" i="128"/>
  <c r="L84" i="128"/>
  <c r="K84" i="128"/>
  <c r="J84" i="128"/>
  <c r="I84" i="128"/>
  <c r="H84" i="128"/>
  <c r="G84" i="128"/>
  <c r="F84" i="128"/>
  <c r="E84" i="128"/>
  <c r="Q83" i="128"/>
  <c r="Q82" i="128"/>
  <c r="Q81" i="128"/>
  <c r="P80" i="128"/>
  <c r="O80" i="128"/>
  <c r="N80" i="128"/>
  <c r="M80" i="128"/>
  <c r="L80" i="128"/>
  <c r="K80" i="128"/>
  <c r="J80" i="128"/>
  <c r="I80" i="128"/>
  <c r="H80" i="128"/>
  <c r="G80" i="128"/>
  <c r="F80" i="128"/>
  <c r="E80" i="128"/>
  <c r="Q79" i="128"/>
  <c r="Q78" i="128"/>
  <c r="Q77" i="128"/>
  <c r="P76" i="128"/>
  <c r="O76" i="128"/>
  <c r="N76" i="128"/>
  <c r="M76" i="128"/>
  <c r="L76" i="128"/>
  <c r="K76" i="128"/>
  <c r="J76" i="128"/>
  <c r="I76" i="128"/>
  <c r="H76" i="128"/>
  <c r="G76" i="128"/>
  <c r="F76" i="128"/>
  <c r="E76" i="128"/>
  <c r="Q75" i="128"/>
  <c r="Q74" i="128"/>
  <c r="Q73" i="128"/>
  <c r="P71" i="128"/>
  <c r="O71" i="128"/>
  <c r="N71" i="128"/>
  <c r="M71" i="128"/>
  <c r="L71" i="128"/>
  <c r="K71" i="128"/>
  <c r="J71" i="128"/>
  <c r="I71" i="128"/>
  <c r="H71" i="128"/>
  <c r="G71" i="128"/>
  <c r="F71" i="128"/>
  <c r="E71" i="128"/>
  <c r="Q70" i="128"/>
  <c r="Q69" i="128"/>
  <c r="P68" i="128"/>
  <c r="O68" i="128"/>
  <c r="N68" i="128"/>
  <c r="M68" i="128"/>
  <c r="L68" i="128"/>
  <c r="K68" i="128"/>
  <c r="J68" i="128"/>
  <c r="I68" i="128"/>
  <c r="H68" i="128"/>
  <c r="G68" i="128"/>
  <c r="F68" i="128"/>
  <c r="E68" i="128"/>
  <c r="Q67" i="128"/>
  <c r="Q66" i="128"/>
  <c r="Q65" i="128"/>
  <c r="P64" i="128"/>
  <c r="O64" i="128"/>
  <c r="N64" i="128"/>
  <c r="M64" i="128"/>
  <c r="L64" i="128"/>
  <c r="K64" i="128"/>
  <c r="J64" i="128"/>
  <c r="I64" i="128"/>
  <c r="H64" i="128"/>
  <c r="G64" i="128"/>
  <c r="F64" i="128"/>
  <c r="E64" i="128"/>
  <c r="Q63" i="128"/>
  <c r="Q62" i="128"/>
  <c r="Q61" i="128"/>
  <c r="P58" i="128"/>
  <c r="P59" i="128" s="1"/>
  <c r="O58" i="128"/>
  <c r="O59" i="128" s="1"/>
  <c r="N58" i="128"/>
  <c r="N59" i="128" s="1"/>
  <c r="M58" i="128"/>
  <c r="M59" i="128" s="1"/>
  <c r="L58" i="128"/>
  <c r="L59" i="128" s="1"/>
  <c r="K58" i="128"/>
  <c r="K59" i="128" s="1"/>
  <c r="J58" i="128"/>
  <c r="J59" i="128" s="1"/>
  <c r="I58" i="128"/>
  <c r="I59" i="128" s="1"/>
  <c r="H58" i="128"/>
  <c r="H59" i="128" s="1"/>
  <c r="G58" i="128"/>
  <c r="G59" i="128" s="1"/>
  <c r="F58" i="128"/>
  <c r="F59" i="128" s="1"/>
  <c r="E58" i="128"/>
  <c r="E59" i="128" s="1"/>
  <c r="P57" i="128"/>
  <c r="O57" i="128"/>
  <c r="N57" i="128"/>
  <c r="M57" i="128"/>
  <c r="L57" i="128"/>
  <c r="K57" i="128"/>
  <c r="J57" i="128"/>
  <c r="I57" i="128"/>
  <c r="H57" i="128"/>
  <c r="G57" i="128"/>
  <c r="F57" i="128"/>
  <c r="E57" i="128"/>
  <c r="Q56" i="128"/>
  <c r="Q57" i="128" s="1"/>
  <c r="P55" i="128"/>
  <c r="O55" i="128"/>
  <c r="N55" i="128"/>
  <c r="M55" i="128"/>
  <c r="L55" i="128"/>
  <c r="K55" i="128"/>
  <c r="J55" i="128"/>
  <c r="I55" i="128"/>
  <c r="H55" i="128"/>
  <c r="G55" i="128"/>
  <c r="F55" i="128"/>
  <c r="E55" i="128"/>
  <c r="Q54" i="128"/>
  <c r="Q53" i="128"/>
  <c r="Q52" i="128"/>
  <c r="P51" i="128"/>
  <c r="O51" i="128"/>
  <c r="N51" i="128"/>
  <c r="M51" i="128"/>
  <c r="L51" i="128"/>
  <c r="K51" i="128"/>
  <c r="J51" i="128"/>
  <c r="I51" i="128"/>
  <c r="H51" i="128"/>
  <c r="G51" i="128"/>
  <c r="F51" i="128"/>
  <c r="E51" i="128"/>
  <c r="Q50" i="128"/>
  <c r="Q49" i="128"/>
  <c r="Q48" i="128"/>
  <c r="P46" i="128"/>
  <c r="O46" i="128"/>
  <c r="N46" i="128"/>
  <c r="M46" i="128"/>
  <c r="L46" i="128"/>
  <c r="K46" i="128"/>
  <c r="J46" i="128"/>
  <c r="I46" i="128"/>
  <c r="H46" i="128"/>
  <c r="G46" i="128"/>
  <c r="F46" i="128"/>
  <c r="E46" i="128"/>
  <c r="Q45" i="128"/>
  <c r="Q44" i="128"/>
  <c r="P43" i="128"/>
  <c r="O43" i="128"/>
  <c r="N43" i="128"/>
  <c r="M43" i="128"/>
  <c r="L43" i="128"/>
  <c r="K43" i="128"/>
  <c r="J43" i="128"/>
  <c r="I43" i="128"/>
  <c r="H43" i="128"/>
  <c r="G43" i="128"/>
  <c r="F43" i="128"/>
  <c r="E43" i="128"/>
  <c r="Q42" i="128"/>
  <c r="Q43" i="128" s="1"/>
  <c r="P41" i="128"/>
  <c r="O41" i="128"/>
  <c r="N41" i="128"/>
  <c r="M41" i="128"/>
  <c r="L41" i="128"/>
  <c r="K41" i="128"/>
  <c r="J41" i="128"/>
  <c r="I41" i="128"/>
  <c r="H41" i="128"/>
  <c r="G41" i="128"/>
  <c r="F41" i="128"/>
  <c r="E41" i="128"/>
  <c r="Q40" i="128"/>
  <c r="Q39" i="128"/>
  <c r="Q38" i="128"/>
  <c r="P37" i="128"/>
  <c r="O37" i="128"/>
  <c r="N37" i="128"/>
  <c r="M37" i="128"/>
  <c r="L37" i="128"/>
  <c r="K37" i="128"/>
  <c r="J37" i="128"/>
  <c r="I37" i="128"/>
  <c r="H37" i="128"/>
  <c r="G37" i="128"/>
  <c r="F37" i="128"/>
  <c r="E37" i="128"/>
  <c r="Q36" i="128"/>
  <c r="Q35" i="128"/>
  <c r="Q34" i="128"/>
  <c r="P32" i="128"/>
  <c r="O32" i="128"/>
  <c r="N32" i="128"/>
  <c r="M32" i="128"/>
  <c r="L32" i="128"/>
  <c r="K32" i="128"/>
  <c r="J32" i="128"/>
  <c r="I32" i="128"/>
  <c r="H32" i="128"/>
  <c r="G32" i="128"/>
  <c r="F32" i="128"/>
  <c r="E32" i="128"/>
  <c r="Q31" i="128"/>
  <c r="Q30" i="128"/>
  <c r="Q29" i="128"/>
  <c r="Q28" i="128"/>
  <c r="Q27" i="128"/>
  <c r="Q26" i="128"/>
  <c r="Q25" i="128"/>
  <c r="Q24" i="128"/>
  <c r="P23" i="128"/>
  <c r="O23" i="128"/>
  <c r="N23" i="128"/>
  <c r="M23" i="128"/>
  <c r="L23" i="128"/>
  <c r="K23" i="128"/>
  <c r="J23" i="128"/>
  <c r="I23" i="128"/>
  <c r="H23" i="128"/>
  <c r="G23" i="128"/>
  <c r="F23" i="128"/>
  <c r="E23" i="128"/>
  <c r="Q22" i="128"/>
  <c r="Q21" i="128"/>
  <c r="Q20" i="128"/>
  <c r="P19" i="128"/>
  <c r="O19" i="128"/>
  <c r="N19" i="128"/>
  <c r="M19" i="128"/>
  <c r="L19" i="128"/>
  <c r="K19" i="128"/>
  <c r="J19" i="128"/>
  <c r="I19" i="128"/>
  <c r="H19" i="128"/>
  <c r="G19" i="128"/>
  <c r="F19" i="128"/>
  <c r="E19" i="128"/>
  <c r="Q18" i="128"/>
  <c r="Q17" i="128"/>
  <c r="Q16" i="128"/>
  <c r="Q19" i="128" s="1"/>
  <c r="P14" i="128"/>
  <c r="O14" i="128"/>
  <c r="N14" i="128"/>
  <c r="M14" i="128"/>
  <c r="L14" i="128"/>
  <c r="K14" i="128"/>
  <c r="J14" i="128"/>
  <c r="I14" i="128"/>
  <c r="H14" i="128"/>
  <c r="G14" i="128"/>
  <c r="F14" i="128"/>
  <c r="E14" i="128"/>
  <c r="Q13" i="128"/>
  <c r="Q14" i="128" s="1"/>
  <c r="G12" i="128"/>
  <c r="F12" i="128"/>
  <c r="E12" i="128"/>
  <c r="Q11" i="128"/>
  <c r="Q12" i="128" s="1"/>
  <c r="P10" i="128"/>
  <c r="O10" i="128"/>
  <c r="N10" i="128"/>
  <c r="M10" i="128"/>
  <c r="L10" i="128"/>
  <c r="K10" i="128"/>
  <c r="J10" i="128"/>
  <c r="I10" i="128"/>
  <c r="H10" i="128"/>
  <c r="G10" i="128"/>
  <c r="F10" i="128"/>
  <c r="E10" i="128"/>
  <c r="Q9" i="128"/>
  <c r="Q8" i="128"/>
  <c r="Q7" i="128"/>
  <c r="Q10" i="128" s="1"/>
  <c r="P6" i="128"/>
  <c r="O6" i="128"/>
  <c r="N6" i="128"/>
  <c r="M6" i="128"/>
  <c r="L6" i="128"/>
  <c r="K6" i="128"/>
  <c r="J6" i="128"/>
  <c r="I6" i="128"/>
  <c r="H6" i="128"/>
  <c r="G6" i="128"/>
  <c r="F6" i="128"/>
  <c r="E6" i="128"/>
  <c r="Q5" i="128"/>
  <c r="Q4" i="128"/>
  <c r="Q3" i="128"/>
  <c r="Q46" i="128" l="1"/>
  <c r="E337" i="128"/>
  <c r="F337" i="128"/>
  <c r="Q298" i="128"/>
  <c r="Q303" i="128"/>
  <c r="Q291" i="128"/>
  <c r="R298" i="128" s="1"/>
  <c r="Q346" i="128"/>
  <c r="Q23" i="128"/>
  <c r="Q150" i="128"/>
  <c r="Q37" i="128"/>
  <c r="Q55" i="128"/>
  <c r="Q64" i="128"/>
  <c r="Q76" i="128"/>
  <c r="Q154" i="128"/>
  <c r="Q161" i="128"/>
  <c r="Q189" i="128"/>
  <c r="Q200" i="128"/>
  <c r="Q216" i="128"/>
  <c r="Q233" i="128"/>
  <c r="Q244" i="128"/>
  <c r="Q260" i="128"/>
  <c r="Q282" i="128"/>
  <c r="Q307" i="128"/>
  <c r="Q333" i="128"/>
  <c r="Q93" i="128"/>
  <c r="Q135" i="128"/>
  <c r="Q336" i="128"/>
  <c r="Q337" i="128" s="1"/>
  <c r="Q41" i="128"/>
  <c r="Q68" i="128"/>
  <c r="Q80" i="128"/>
  <c r="Q89" i="128"/>
  <c r="Q165" i="128"/>
  <c r="Q172" i="128"/>
  <c r="Q193" i="128"/>
  <c r="Q204" i="128"/>
  <c r="Q220" i="128"/>
  <c r="Q228" i="128"/>
  <c r="Q237" i="128"/>
  <c r="Q248" i="128"/>
  <c r="Q264" i="128"/>
  <c r="Q287" i="128"/>
  <c r="Q342" i="128"/>
  <c r="R350" i="128" s="1"/>
  <c r="Q110" i="128"/>
  <c r="Q145" i="128"/>
  <c r="Q211" i="128"/>
  <c r="Q255" i="128"/>
  <c r="Q324" i="128"/>
  <c r="Q371" i="128"/>
  <c r="Q6" i="128"/>
  <c r="R14" i="128" s="1"/>
  <c r="Q51" i="128"/>
  <c r="Q104" i="128"/>
  <c r="Q115" i="128"/>
  <c r="Q126" i="128"/>
  <c r="Q131" i="128"/>
  <c r="Q184" i="128"/>
  <c r="Q278" i="128"/>
  <c r="Q318" i="128"/>
  <c r="Q329" i="128"/>
  <c r="Q359" i="128"/>
  <c r="Q32" i="128"/>
  <c r="Q71" i="128"/>
  <c r="Q84" i="128"/>
  <c r="Q100" i="128"/>
  <c r="Q176" i="128"/>
  <c r="Q269" i="128"/>
  <c r="Q274" i="128"/>
  <c r="Q314" i="128"/>
  <c r="G337" i="128"/>
  <c r="Q355" i="128"/>
  <c r="R126" i="128"/>
  <c r="Q58" i="128"/>
  <c r="Q59" i="128" s="1"/>
  <c r="R59" i="128" s="1"/>
  <c r="R309" i="128" l="1"/>
  <c r="R32" i="128"/>
  <c r="R324" i="128"/>
  <c r="R337" i="128"/>
  <c r="R228" i="128"/>
  <c r="R156" i="128"/>
  <c r="R282" i="128"/>
  <c r="R95" i="128"/>
  <c r="R239" i="128"/>
  <c r="R167" i="128"/>
  <c r="R84" i="128"/>
  <c r="R211" i="128"/>
  <c r="R46" i="128"/>
  <c r="R195" i="128"/>
  <c r="R71" i="128"/>
  <c r="R269" i="128"/>
  <c r="R255" i="128"/>
  <c r="R145" i="128"/>
  <c r="B272" i="54" l="1"/>
  <c r="H247" i="54"/>
  <c r="G247" i="54"/>
  <c r="F247" i="54"/>
  <c r="E247" i="54"/>
  <c r="B247" i="54"/>
  <c r="I246" i="54"/>
  <c r="I245" i="54"/>
  <c r="I244" i="54"/>
  <c r="I243" i="54"/>
  <c r="I242" i="54"/>
  <c r="I241" i="54"/>
  <c r="I240" i="54"/>
  <c r="I239" i="54"/>
  <c r="I238" i="54"/>
  <c r="I237" i="54"/>
  <c r="I236" i="54"/>
  <c r="I235" i="54"/>
  <c r="I234" i="54"/>
  <c r="I233" i="54"/>
  <c r="I232" i="54"/>
  <c r="I231" i="54"/>
  <c r="I230" i="54"/>
  <c r="I229" i="54"/>
  <c r="I228" i="54"/>
  <c r="I227" i="54"/>
  <c r="I226" i="54"/>
  <c r="I225" i="54"/>
  <c r="I224" i="54"/>
  <c r="I223" i="54"/>
  <c r="I222" i="54"/>
  <c r="I221" i="54"/>
  <c r="I220" i="54"/>
  <c r="I219" i="54"/>
  <c r="I218" i="54"/>
  <c r="I217" i="54"/>
  <c r="I216" i="54"/>
  <c r="I215" i="54"/>
  <c r="I214" i="54"/>
  <c r="I213" i="54"/>
  <c r="I212" i="54"/>
  <c r="I211" i="54"/>
  <c r="I210" i="54"/>
  <c r="I209" i="54"/>
  <c r="I208" i="54"/>
  <c r="I207" i="54"/>
  <c r="I206" i="54"/>
  <c r="I205" i="54"/>
  <c r="I204" i="54"/>
  <c r="I203" i="54"/>
  <c r="I202" i="54"/>
  <c r="I201" i="54"/>
  <c r="I200" i="54"/>
  <c r="I199" i="54"/>
  <c r="I198" i="54"/>
  <c r="I197" i="54"/>
  <c r="I195" i="54"/>
  <c r="I193" i="54"/>
  <c r="I192" i="54"/>
  <c r="I191" i="54"/>
  <c r="I190" i="54"/>
  <c r="I189" i="54"/>
  <c r="I188" i="54"/>
  <c r="I187" i="54"/>
  <c r="I186" i="54"/>
  <c r="I185" i="54"/>
  <c r="I184" i="54"/>
  <c r="I182" i="54"/>
  <c r="I181" i="54"/>
  <c r="I180" i="54"/>
  <c r="I179" i="54"/>
  <c r="I178" i="54"/>
  <c r="I177" i="54"/>
  <c r="I176" i="54"/>
  <c r="I175" i="54"/>
  <c r="I174" i="54"/>
  <c r="I173" i="54"/>
  <c r="I170" i="54"/>
  <c r="I169" i="54"/>
  <c r="I168" i="54"/>
  <c r="I167" i="54"/>
  <c r="I166" i="54"/>
  <c r="I165" i="54"/>
  <c r="I164" i="54"/>
  <c r="I163" i="54"/>
  <c r="I162" i="54"/>
  <c r="I161" i="54"/>
  <c r="I160" i="54"/>
  <c r="I159" i="54"/>
  <c r="I158" i="54"/>
  <c r="I157" i="54"/>
  <c r="I156" i="54"/>
  <c r="I155" i="54"/>
  <c r="I154" i="54"/>
  <c r="I153" i="54"/>
  <c r="I152" i="54"/>
  <c r="I151" i="54"/>
  <c r="I150" i="54"/>
  <c r="I149" i="54"/>
  <c r="I148" i="54"/>
  <c r="I147" i="54"/>
  <c r="I146" i="54"/>
  <c r="I145" i="54"/>
  <c r="I144" i="54"/>
  <c r="I143" i="54"/>
  <c r="I142" i="54"/>
  <c r="I141" i="54"/>
  <c r="I140" i="54"/>
  <c r="I139" i="54"/>
  <c r="I138" i="54"/>
  <c r="I137" i="54"/>
  <c r="I136" i="54"/>
  <c r="I135" i="54"/>
  <c r="I134" i="54"/>
  <c r="I133" i="54"/>
  <c r="I132" i="54"/>
  <c r="I131" i="54"/>
  <c r="I130" i="54"/>
  <c r="I129" i="54"/>
  <c r="I128" i="54"/>
  <c r="I127" i="54"/>
  <c r="I126" i="54"/>
  <c r="I125" i="54"/>
  <c r="I124" i="54"/>
  <c r="I123" i="54"/>
  <c r="I122" i="54"/>
  <c r="I121" i="54"/>
  <c r="I120" i="54"/>
  <c r="I119" i="54"/>
  <c r="I118" i="54"/>
  <c r="I117" i="54"/>
  <c r="I116" i="54"/>
  <c r="I115" i="54"/>
  <c r="I114" i="54"/>
  <c r="I113" i="54"/>
  <c r="I112" i="54"/>
  <c r="I111" i="54"/>
  <c r="I110" i="54"/>
  <c r="I109" i="54"/>
  <c r="I108" i="54"/>
  <c r="I107" i="54"/>
  <c r="I106" i="54"/>
  <c r="I105" i="54"/>
  <c r="I104" i="54"/>
  <c r="I103" i="54"/>
  <c r="I102" i="54"/>
  <c r="I101" i="54"/>
  <c r="I100" i="54"/>
  <c r="I99" i="54"/>
  <c r="I98" i="54"/>
  <c r="I97" i="54"/>
  <c r="I96" i="54"/>
  <c r="I95" i="54"/>
  <c r="I94" i="54"/>
  <c r="I93" i="54"/>
  <c r="I92" i="54"/>
  <c r="I91" i="54"/>
  <c r="I90" i="54"/>
  <c r="I89" i="54"/>
  <c r="I88" i="54"/>
  <c r="I87" i="54"/>
  <c r="I86" i="54"/>
  <c r="I85" i="54"/>
  <c r="I84" i="54"/>
  <c r="I83" i="54"/>
  <c r="I82" i="54"/>
  <c r="I81" i="54"/>
  <c r="I80" i="54"/>
  <c r="I79" i="54"/>
  <c r="I78" i="54"/>
  <c r="I77" i="54"/>
  <c r="I76" i="54"/>
  <c r="I75" i="54"/>
  <c r="I74" i="54"/>
  <c r="I73" i="54"/>
  <c r="I72" i="54"/>
  <c r="H68" i="54"/>
  <c r="G68" i="54"/>
  <c r="F68" i="54"/>
  <c r="E68" i="54"/>
  <c r="I66" i="54"/>
  <c r="I65" i="54"/>
  <c r="I64" i="54"/>
  <c r="I63" i="54"/>
  <c r="I62" i="54"/>
  <c r="I61" i="54"/>
  <c r="I60" i="54"/>
  <c r="I57" i="54"/>
  <c r="I55" i="54"/>
  <c r="I53" i="54"/>
  <c r="I52" i="54"/>
  <c r="I49" i="54"/>
  <c r="I48" i="54"/>
  <c r="I46" i="54"/>
  <c r="I43" i="54"/>
  <c r="I42" i="54"/>
  <c r="I41" i="54"/>
  <c r="I38" i="54"/>
  <c r="I37" i="54"/>
  <c r="I36" i="54"/>
  <c r="I35" i="54"/>
  <c r="I34" i="54"/>
  <c r="I31" i="54"/>
  <c r="I26" i="54"/>
  <c r="I25" i="54"/>
  <c r="I24" i="54"/>
  <c r="I23" i="54"/>
  <c r="I21" i="54"/>
  <c r="I20" i="54"/>
  <c r="I18" i="54"/>
  <c r="I19" i="54" s="1"/>
  <c r="I16" i="54"/>
  <c r="I15" i="54"/>
  <c r="I14" i="54"/>
  <c r="I13" i="54"/>
  <c r="I12" i="54"/>
  <c r="I8" i="54"/>
  <c r="I3" i="54"/>
  <c r="I7" i="54" s="1"/>
  <c r="I17" i="54" l="1"/>
  <c r="B274" i="54"/>
  <c r="I247" i="54"/>
  <c r="I68" i="54"/>
  <c r="F53" i="2"/>
  <c r="G53" i="2"/>
  <c r="H53" i="2"/>
  <c r="I53" i="2"/>
  <c r="J53" i="2"/>
  <c r="K53" i="2"/>
  <c r="L53" i="2"/>
  <c r="M53" i="2"/>
  <c r="D53" i="2"/>
  <c r="C53" i="2"/>
  <c r="E53" i="2"/>
  <c r="B53" i="2"/>
  <c r="N53" i="2"/>
  <c r="I6" i="2"/>
  <c r="H175" i="1" l="1"/>
  <c r="G175" i="1"/>
  <c r="F175" i="1"/>
  <c r="P7" i="106"/>
  <c r="P5" i="106"/>
  <c r="EG6" i="7"/>
  <c r="EG8" i="7" s="1"/>
  <c r="O15" i="102" l="1"/>
  <c r="O16" i="102"/>
  <c r="O17" i="102"/>
  <c r="O5" i="102"/>
  <c r="O6" i="102"/>
  <c r="O7" i="102"/>
  <c r="O8" i="102"/>
  <c r="O9" i="102"/>
  <c r="O10" i="102"/>
  <c r="O11" i="102"/>
  <c r="O12" i="102"/>
  <c r="O42" i="31" l="1"/>
  <c r="O41" i="31"/>
  <c r="O40" i="31"/>
  <c r="N39" i="31"/>
  <c r="M39" i="31"/>
  <c r="L39" i="31"/>
  <c r="K39" i="31"/>
  <c r="J39" i="31"/>
  <c r="I39" i="31"/>
  <c r="H39" i="31"/>
  <c r="G39" i="31"/>
  <c r="F39" i="31"/>
  <c r="E39" i="31"/>
  <c r="D39" i="31"/>
  <c r="C39" i="31"/>
  <c r="O38" i="31"/>
  <c r="O37" i="31"/>
  <c r="O36" i="31"/>
  <c r="O35" i="31"/>
  <c r="O34" i="31"/>
  <c r="O33" i="31"/>
  <c r="O32" i="31"/>
  <c r="O31" i="31"/>
  <c r="O30" i="31"/>
  <c r="O29" i="31"/>
  <c r="O28" i="31"/>
  <c r="O27" i="31"/>
  <c r="O26" i="31"/>
  <c r="O25" i="31"/>
  <c r="O24" i="31"/>
  <c r="O23" i="31"/>
  <c r="O22" i="31"/>
  <c r="N21" i="31"/>
  <c r="M21" i="31"/>
  <c r="L21" i="31"/>
  <c r="K21" i="31"/>
  <c r="J21" i="31"/>
  <c r="I21" i="31"/>
  <c r="H21" i="31"/>
  <c r="G21" i="31"/>
  <c r="F21" i="31"/>
  <c r="E21" i="31"/>
  <c r="D21" i="31"/>
  <c r="C21" i="31"/>
  <c r="N20" i="31"/>
  <c r="M20" i="31"/>
  <c r="L20" i="31"/>
  <c r="K20" i="31"/>
  <c r="J20" i="31"/>
  <c r="I20" i="31"/>
  <c r="H20" i="31"/>
  <c r="G20" i="31"/>
  <c r="F20" i="31"/>
  <c r="E20" i="31"/>
  <c r="D20" i="31"/>
  <c r="C20" i="31"/>
  <c r="O17" i="31"/>
  <c r="N16" i="31"/>
  <c r="N18" i="31" s="1"/>
  <c r="M16" i="31"/>
  <c r="M19" i="31" s="1"/>
  <c r="L16" i="31"/>
  <c r="L19" i="31" s="1"/>
  <c r="K16" i="31"/>
  <c r="K19" i="31" s="1"/>
  <c r="J16" i="31"/>
  <c r="J18" i="31" s="1"/>
  <c r="I16" i="31"/>
  <c r="I19" i="31" s="1"/>
  <c r="H16" i="31"/>
  <c r="H19" i="31" s="1"/>
  <c r="G16" i="31"/>
  <c r="G19" i="31" s="1"/>
  <c r="F16" i="31"/>
  <c r="F19" i="31" s="1"/>
  <c r="E16" i="31"/>
  <c r="E19" i="31" s="1"/>
  <c r="D16" i="31"/>
  <c r="D19" i="31" s="1"/>
  <c r="C16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O14" i="31"/>
  <c r="O13" i="31"/>
  <c r="O12" i="31"/>
  <c r="O11" i="31"/>
  <c r="O10" i="31"/>
  <c r="O9" i="31"/>
  <c r="O8" i="31"/>
  <c r="O7" i="31"/>
  <c r="O6" i="31"/>
  <c r="O5" i="31"/>
  <c r="O4" i="31"/>
  <c r="J19" i="31" l="1"/>
  <c r="O16" i="31"/>
  <c r="O39" i="31"/>
  <c r="O15" i="31"/>
  <c r="C18" i="31"/>
  <c r="C19" i="31"/>
  <c r="G18" i="31"/>
  <c r="O20" i="31"/>
  <c r="O21" i="31"/>
  <c r="F18" i="31"/>
  <c r="N19" i="31"/>
  <c r="O18" i="31"/>
  <c r="L18" i="31"/>
  <c r="D18" i="31"/>
  <c r="H18" i="31"/>
  <c r="M18" i="31"/>
  <c r="E18" i="31"/>
  <c r="I18" i="31"/>
  <c r="O19" i="31" l="1"/>
  <c r="H69" i="134"/>
  <c r="G69" i="134"/>
  <c r="F69" i="134"/>
  <c r="D69" i="134"/>
  <c r="F63" i="134"/>
  <c r="D63" i="134"/>
  <c r="H62" i="134"/>
  <c r="E62" i="134"/>
  <c r="H61" i="134"/>
  <c r="E61" i="134"/>
  <c r="G60" i="134"/>
  <c r="H60" i="134" s="1"/>
  <c r="E60" i="134"/>
  <c r="G59" i="134"/>
  <c r="H59" i="134" s="1"/>
  <c r="E59" i="134"/>
  <c r="G58" i="134"/>
  <c r="H58" i="134" s="1"/>
  <c r="E58" i="134"/>
  <c r="G57" i="134"/>
  <c r="H57" i="134" s="1"/>
  <c r="E57" i="134"/>
  <c r="G56" i="134"/>
  <c r="H56" i="134" s="1"/>
  <c r="E56" i="134"/>
  <c r="G55" i="134"/>
  <c r="E55" i="134"/>
  <c r="D52" i="134"/>
  <c r="H51" i="134"/>
  <c r="E51" i="134"/>
  <c r="H50" i="134"/>
  <c r="E50" i="134"/>
  <c r="H49" i="134"/>
  <c r="E49" i="134"/>
  <c r="G48" i="134"/>
  <c r="H48" i="134" s="1"/>
  <c r="E48" i="134"/>
  <c r="F47" i="134"/>
  <c r="G46" i="134"/>
  <c r="H46" i="134" s="1"/>
  <c r="E46" i="134"/>
  <c r="G45" i="134"/>
  <c r="H45" i="134" s="1"/>
  <c r="E45" i="134"/>
  <c r="F44" i="134"/>
  <c r="F43" i="134"/>
  <c r="G39" i="134"/>
  <c r="F39" i="134"/>
  <c r="D39" i="134"/>
  <c r="H36" i="134"/>
  <c r="E36" i="134"/>
  <c r="H35" i="134"/>
  <c r="E35" i="134"/>
  <c r="E63" i="134" l="1"/>
  <c r="E39" i="134"/>
  <c r="H39" i="134"/>
  <c r="G63" i="134"/>
  <c r="H55" i="134"/>
  <c r="H63" i="134" s="1"/>
  <c r="F52" i="134"/>
  <c r="E52" i="134" s="1"/>
  <c r="G44" i="134"/>
  <c r="H44" i="134" s="1"/>
  <c r="G43" i="134"/>
  <c r="H43" i="134" s="1"/>
  <c r="G47" i="134"/>
  <c r="H47" i="134" s="1"/>
  <c r="H52" i="134" l="1"/>
  <c r="G52" i="134"/>
  <c r="H40" i="2" l="1"/>
  <c r="H41" i="2"/>
  <c r="H42" i="2"/>
  <c r="H43" i="2"/>
  <c r="H44" i="2"/>
  <c r="H45" i="2"/>
  <c r="H46" i="2"/>
  <c r="H47" i="2"/>
  <c r="H48" i="2"/>
  <c r="H49" i="2"/>
  <c r="H50" i="2"/>
  <c r="H51" i="2"/>
  <c r="H52" i="2"/>
  <c r="H39" i="2"/>
  <c r="H8" i="134" l="1"/>
  <c r="G8" i="134"/>
  <c r="F8" i="134"/>
  <c r="D8" i="134"/>
  <c r="Q5" i="121" l="1"/>
  <c r="AG7" i="4" l="1"/>
  <c r="P7" i="4"/>
  <c r="H174" i="1"/>
  <c r="G174" i="1"/>
  <c r="F174" i="1"/>
  <c r="H173" i="1"/>
  <c r="G173" i="1"/>
  <c r="F173" i="1"/>
  <c r="H172" i="1"/>
  <c r="B172" i="1" s="1"/>
  <c r="G172" i="1"/>
  <c r="F172" i="1"/>
  <c r="ED6" i="7"/>
  <c r="EE6" i="7"/>
  <c r="EE8" i="7" s="1"/>
  <c r="EF6" i="7"/>
  <c r="EF8" i="7" s="1"/>
  <c r="N3" i="28"/>
  <c r="N15" i="28" s="1"/>
  <c r="N18" i="28"/>
  <c r="N19" i="28"/>
  <c r="N20" i="28"/>
  <c r="N23" i="28"/>
  <c r="N24" i="28"/>
  <c r="N25" i="28"/>
  <c r="N26" i="28"/>
  <c r="N27" i="28"/>
  <c r="N28" i="28"/>
  <c r="N29" i="28"/>
  <c r="N30" i="28"/>
  <c r="D31" i="28"/>
  <c r="C31" i="28"/>
  <c r="B31" i="28"/>
  <c r="D8" i="118"/>
  <c r="D15" i="118"/>
  <c r="D20" i="118" s="1"/>
  <c r="D4" i="118"/>
  <c r="F8" i="118" l="1"/>
  <c r="ED8" i="7"/>
  <c r="B173" i="1"/>
  <c r="B174" i="1" s="1"/>
  <c r="B175" i="1" s="1"/>
  <c r="N31" i="28"/>
  <c r="O3" i="102" l="1"/>
  <c r="C165" i="1" l="1"/>
  <c r="O19" i="102" l="1"/>
  <c r="EB6" i="7" l="1"/>
  <c r="EB8" i="7" s="1"/>
  <c r="EC6" i="7"/>
  <c r="EC8" i="7" s="1"/>
  <c r="B23" i="121"/>
  <c r="O14" i="102" l="1"/>
  <c r="E15" i="121" l="1"/>
  <c r="D15" i="121"/>
  <c r="EA6" i="7" l="1"/>
  <c r="EA8" i="7" s="1"/>
  <c r="H161" i="1" l="1"/>
  <c r="G161" i="1"/>
  <c r="F161" i="1"/>
  <c r="DZ6" i="7"/>
  <c r="DZ8" i="7" s="1"/>
  <c r="O7" i="106"/>
  <c r="O5" i="106"/>
  <c r="N5" i="95" l="1"/>
  <c r="N6" i="95"/>
  <c r="N7" i="95"/>
  <c r="N8" i="95"/>
  <c r="N9" i="95"/>
  <c r="N10" i="95"/>
  <c r="N11" i="95"/>
  <c r="N12" i="95"/>
  <c r="N13" i="95"/>
  <c r="N14" i="95"/>
  <c r="N15" i="95"/>
  <c r="N16" i="95"/>
  <c r="N17" i="95"/>
  <c r="N18" i="95"/>
  <c r="N19" i="95"/>
  <c r="N20" i="95"/>
  <c r="N21" i="95"/>
  <c r="N22" i="95"/>
  <c r="N23" i="95"/>
  <c r="N24" i="95"/>
  <c r="N25" i="95"/>
  <c r="N26" i="95"/>
  <c r="N27" i="95"/>
  <c r="N28" i="95"/>
  <c r="N29" i="95"/>
  <c r="N30" i="95"/>
  <c r="N31" i="95"/>
  <c r="N32" i="95"/>
  <c r="N33" i="95"/>
  <c r="N34" i="95"/>
  <c r="N35" i="95"/>
  <c r="N4" i="95"/>
  <c r="J52" i="2" l="1"/>
  <c r="K52" i="2"/>
  <c r="DY6" i="7" l="1"/>
  <c r="DY8" i="7" s="1"/>
  <c r="DX6" i="7"/>
  <c r="DX8" i="7" s="1"/>
  <c r="N52" i="2" l="1"/>
  <c r="M52" i="2"/>
  <c r="L52" i="2"/>
  <c r="I52" i="2"/>
  <c r="G52" i="2"/>
  <c r="F52" i="2"/>
  <c r="E52" i="2"/>
  <c r="D52" i="2"/>
  <c r="C52" i="2"/>
  <c r="B52" i="2"/>
  <c r="N51" i="2"/>
  <c r="M51" i="2"/>
  <c r="L51" i="2"/>
  <c r="K51" i="2"/>
  <c r="J51" i="2"/>
  <c r="I51" i="2"/>
  <c r="G51" i="2"/>
  <c r="F51" i="2"/>
  <c r="E51" i="2"/>
  <c r="D51" i="2"/>
  <c r="C51" i="2"/>
  <c r="B51" i="2"/>
  <c r="N50" i="2"/>
  <c r="M50" i="2"/>
  <c r="L50" i="2"/>
  <c r="K50" i="2"/>
  <c r="J50" i="2"/>
  <c r="I50" i="2"/>
  <c r="G50" i="2"/>
  <c r="F50" i="2"/>
  <c r="E50" i="2"/>
  <c r="D50" i="2"/>
  <c r="C50" i="2"/>
  <c r="B50" i="2"/>
  <c r="N49" i="2"/>
  <c r="M49" i="2"/>
  <c r="L49" i="2"/>
  <c r="K49" i="2"/>
  <c r="J49" i="2"/>
  <c r="I49" i="2"/>
  <c r="G49" i="2"/>
  <c r="F49" i="2"/>
  <c r="E49" i="2"/>
  <c r="D49" i="2"/>
  <c r="C49" i="2"/>
  <c r="B49" i="2"/>
  <c r="N48" i="2"/>
  <c r="M48" i="2"/>
  <c r="L48" i="2"/>
  <c r="K48" i="2"/>
  <c r="J48" i="2"/>
  <c r="I48" i="2"/>
  <c r="G48" i="2"/>
  <c r="F48" i="2"/>
  <c r="E48" i="2"/>
  <c r="D48" i="2"/>
  <c r="C48" i="2"/>
  <c r="B48" i="2"/>
  <c r="N47" i="2"/>
  <c r="M47" i="2"/>
  <c r="L47" i="2"/>
  <c r="K47" i="2"/>
  <c r="J47" i="2"/>
  <c r="I47" i="2"/>
  <c r="G47" i="2"/>
  <c r="F47" i="2"/>
  <c r="E47" i="2"/>
  <c r="D47" i="2"/>
  <c r="C47" i="2"/>
  <c r="B47" i="2"/>
  <c r="M46" i="2"/>
  <c r="L46" i="2"/>
  <c r="K46" i="2"/>
  <c r="J46" i="2"/>
  <c r="I46" i="2"/>
  <c r="G46" i="2"/>
  <c r="F46" i="2"/>
  <c r="E46" i="2"/>
  <c r="D46" i="2"/>
  <c r="C46" i="2"/>
  <c r="B46" i="2"/>
  <c r="M45" i="2"/>
  <c r="L45" i="2"/>
  <c r="K45" i="2"/>
  <c r="J45" i="2"/>
  <c r="I45" i="2"/>
  <c r="G45" i="2"/>
  <c r="F45" i="2"/>
  <c r="E45" i="2"/>
  <c r="D45" i="2"/>
  <c r="C45" i="2"/>
  <c r="B45" i="2"/>
  <c r="M44" i="2"/>
  <c r="L44" i="2"/>
  <c r="K44" i="2"/>
  <c r="J44" i="2"/>
  <c r="I44" i="2"/>
  <c r="G44" i="2"/>
  <c r="F44" i="2"/>
  <c r="E44" i="2"/>
  <c r="D44" i="2"/>
  <c r="C44" i="2"/>
  <c r="B44" i="2"/>
  <c r="M43" i="2"/>
  <c r="L43" i="2"/>
  <c r="K43" i="2"/>
  <c r="J43" i="2"/>
  <c r="I43" i="2"/>
  <c r="G43" i="2"/>
  <c r="F43" i="2"/>
  <c r="E43" i="2"/>
  <c r="D43" i="2"/>
  <c r="C43" i="2"/>
  <c r="B43" i="2"/>
  <c r="M42" i="2"/>
  <c r="L42" i="2"/>
  <c r="K42" i="2"/>
  <c r="J42" i="2"/>
  <c r="G42" i="2"/>
  <c r="F42" i="2"/>
  <c r="E42" i="2"/>
  <c r="D42" i="2"/>
  <c r="C42" i="2"/>
  <c r="B42" i="2"/>
  <c r="M41" i="2"/>
  <c r="L41" i="2"/>
  <c r="K41" i="2"/>
  <c r="J41" i="2"/>
  <c r="I41" i="2"/>
  <c r="G41" i="2"/>
  <c r="F41" i="2"/>
  <c r="E41" i="2"/>
  <c r="D41" i="2"/>
  <c r="C41" i="2"/>
  <c r="B41" i="2"/>
  <c r="M40" i="2"/>
  <c r="L40" i="2"/>
  <c r="K40" i="2"/>
  <c r="J40" i="2"/>
  <c r="I40" i="2"/>
  <c r="G40" i="2"/>
  <c r="F40" i="2"/>
  <c r="E40" i="2"/>
  <c r="D40" i="2"/>
  <c r="C40" i="2"/>
  <c r="B40" i="2"/>
  <c r="M39" i="2"/>
  <c r="L39" i="2"/>
  <c r="K39" i="2"/>
  <c r="J39" i="2"/>
  <c r="I39" i="2"/>
  <c r="G39" i="2"/>
  <c r="F39" i="2"/>
  <c r="E39" i="2"/>
  <c r="D39" i="2"/>
  <c r="C39" i="2"/>
  <c r="B39" i="2"/>
  <c r="I42" i="2"/>
  <c r="H164" i="1"/>
  <c r="G164" i="1"/>
  <c r="F164" i="1"/>
  <c r="H163" i="1"/>
  <c r="G163" i="1"/>
  <c r="F163" i="1"/>
  <c r="H162" i="1"/>
  <c r="G162" i="1"/>
  <c r="F162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B134" i="1" s="1"/>
  <c r="G134" i="1"/>
  <c r="F134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B115" i="1" s="1"/>
  <c r="G115" i="1"/>
  <c r="F115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B96" i="1" s="1"/>
  <c r="G96" i="1"/>
  <c r="F96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I53" i="1"/>
  <c r="E53" i="1"/>
  <c r="D53" i="1"/>
  <c r="C53" i="1"/>
  <c r="H52" i="1"/>
  <c r="G52" i="1"/>
  <c r="F52" i="1"/>
  <c r="H51" i="1"/>
  <c r="G51" i="1"/>
  <c r="F51" i="1"/>
  <c r="H50" i="1"/>
  <c r="G50" i="1"/>
  <c r="F50" i="1"/>
  <c r="H49" i="1"/>
  <c r="B49" i="1" s="1"/>
  <c r="G49" i="1"/>
  <c r="F49" i="1"/>
  <c r="I35" i="1"/>
  <c r="E35" i="1"/>
  <c r="D35" i="1"/>
  <c r="C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B23" i="1" s="1"/>
  <c r="G23" i="1"/>
  <c r="F23" i="1"/>
  <c r="I17" i="1"/>
  <c r="E17" i="1"/>
  <c r="D17" i="1"/>
  <c r="C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B5" i="1" s="1"/>
  <c r="G5" i="1"/>
  <c r="N5" i="106"/>
  <c r="N7" i="106" s="1"/>
  <c r="M5" i="106"/>
  <c r="M7" i="106" s="1"/>
  <c r="L5" i="106"/>
  <c r="L7" i="106" s="1"/>
  <c r="K5" i="106"/>
  <c r="K7" i="106" s="1"/>
  <c r="J5" i="106"/>
  <c r="J7" i="106" s="1"/>
  <c r="DV6" i="7"/>
  <c r="DV8" i="7" s="1"/>
  <c r="DW6" i="7"/>
  <c r="DW8" i="7" s="1"/>
  <c r="DU6" i="7"/>
  <c r="DU8" i="7" s="1"/>
  <c r="DT6" i="7"/>
  <c r="DT8" i="7" s="1"/>
  <c r="DS6" i="7"/>
  <c r="DS8" i="7" s="1"/>
  <c r="DR6" i="7"/>
  <c r="DQ6" i="7"/>
  <c r="DQ8" i="7" s="1"/>
  <c r="DP6" i="7"/>
  <c r="DP8" i="7" s="1"/>
  <c r="DO6" i="7"/>
  <c r="DO8" i="7" s="1"/>
  <c r="DN6" i="7"/>
  <c r="DN8" i="7" s="1"/>
  <c r="DM6" i="7"/>
  <c r="DM8" i="7" s="1"/>
  <c r="DL6" i="7"/>
  <c r="DL8" i="7" s="1"/>
  <c r="DK6" i="7"/>
  <c r="DK8" i="7" s="1"/>
  <c r="DJ6" i="7"/>
  <c r="DJ8" i="7" s="1"/>
  <c r="DI6" i="7"/>
  <c r="DI8" i="7" s="1"/>
  <c r="DH6" i="7"/>
  <c r="DH8" i="7" s="1"/>
  <c r="DG6" i="7"/>
  <c r="DG8" i="7" s="1"/>
  <c r="DF6" i="7"/>
  <c r="DF8" i="7" s="1"/>
  <c r="DE6" i="7"/>
  <c r="DE8" i="7" s="1"/>
  <c r="DD6" i="7"/>
  <c r="DD8" i="7" s="1"/>
  <c r="DC6" i="7"/>
  <c r="DC8" i="7" s="1"/>
  <c r="DB6" i="7"/>
  <c r="DB8" i="7" s="1"/>
  <c r="DA6" i="7"/>
  <c r="DA8" i="7" s="1"/>
  <c r="CZ6" i="7"/>
  <c r="CZ8" i="7" s="1"/>
  <c r="CY6" i="7"/>
  <c r="CY8" i="7" s="1"/>
  <c r="CX6" i="7"/>
  <c r="CX8" i="7" s="1"/>
  <c r="CW6" i="7"/>
  <c r="CW8" i="7" s="1"/>
  <c r="CV6" i="7"/>
  <c r="CV8" i="7" s="1"/>
  <c r="CU6" i="7"/>
  <c r="CU8" i="7" s="1"/>
  <c r="CT6" i="7"/>
  <c r="CT8" i="7" s="1"/>
  <c r="CS6" i="7"/>
  <c r="CS8" i="7" s="1"/>
  <c r="CR6" i="7"/>
  <c r="CR8" i="7" s="1"/>
  <c r="CQ6" i="7"/>
  <c r="CQ8" i="7" s="1"/>
  <c r="CP6" i="7"/>
  <c r="CP8" i="7" s="1"/>
  <c r="CO6" i="7"/>
  <c r="CO8" i="7" s="1"/>
  <c r="CN6" i="7"/>
  <c r="CN8" i="7" s="1"/>
  <c r="CM6" i="7"/>
  <c r="CM8" i="7" s="1"/>
  <c r="CL6" i="7"/>
  <c r="CL8" i="7" s="1"/>
  <c r="CK6" i="7"/>
  <c r="CK8" i="7" s="1"/>
  <c r="CJ6" i="7"/>
  <c r="CJ8" i="7" s="1"/>
  <c r="CI6" i="7"/>
  <c r="CI8" i="7" s="1"/>
  <c r="CH6" i="7"/>
  <c r="CH8" i="7" s="1"/>
  <c r="CG6" i="7"/>
  <c r="CG8" i="7" s="1"/>
  <c r="CF6" i="7"/>
  <c r="CF8" i="7" s="1"/>
  <c r="CE6" i="7"/>
  <c r="CE8" i="7" s="1"/>
  <c r="CD6" i="7"/>
  <c r="CD8" i="7" s="1"/>
  <c r="CC6" i="7"/>
  <c r="CC8" i="7" s="1"/>
  <c r="CB6" i="7"/>
  <c r="CB8" i="7" s="1"/>
  <c r="CA6" i="7"/>
  <c r="CA8" i="7" s="1"/>
  <c r="BZ6" i="7"/>
  <c r="BZ8" i="7" s="1"/>
  <c r="BY6" i="7"/>
  <c r="BY8" i="7" s="1"/>
  <c r="BX6" i="7"/>
  <c r="BX8" i="7" s="1"/>
  <c r="BW6" i="7"/>
  <c r="BW8" i="7" s="1"/>
  <c r="BV6" i="7"/>
  <c r="BV8" i="7" s="1"/>
  <c r="BU6" i="7"/>
  <c r="BU8" i="7" s="1"/>
  <c r="BT6" i="7"/>
  <c r="BT8" i="7" s="1"/>
  <c r="BS6" i="7"/>
  <c r="BS8" i="7" s="1"/>
  <c r="BR6" i="7"/>
  <c r="BR8" i="7" s="1"/>
  <c r="BQ6" i="7"/>
  <c r="BQ8" i="7" s="1"/>
  <c r="BP6" i="7"/>
  <c r="BP8" i="7" s="1"/>
  <c r="BO6" i="7"/>
  <c r="BO8" i="7" s="1"/>
  <c r="BN6" i="7"/>
  <c r="BN8" i="7" s="1"/>
  <c r="BM6" i="7"/>
  <c r="BM8" i="7" s="1"/>
  <c r="BL6" i="7"/>
  <c r="BL8" i="7" s="1"/>
  <c r="BK6" i="7"/>
  <c r="BK8" i="7" s="1"/>
  <c r="BJ6" i="7"/>
  <c r="BJ8" i="7" s="1"/>
  <c r="BI6" i="7"/>
  <c r="BI8" i="7" s="1"/>
  <c r="BH6" i="7"/>
  <c r="BH8" i="7" s="1"/>
  <c r="BG6" i="7"/>
  <c r="BG8" i="7" s="1"/>
  <c r="BF6" i="7"/>
  <c r="BF8" i="7" s="1"/>
  <c r="BE6" i="7"/>
  <c r="BE8" i="7" s="1"/>
  <c r="BD6" i="7"/>
  <c r="BD8" i="7" s="1"/>
  <c r="BC6" i="7"/>
  <c r="BC8" i="7" s="1"/>
  <c r="BB6" i="7"/>
  <c r="BB8" i="7" s="1"/>
  <c r="BA6" i="7"/>
  <c r="BA8" i="7" s="1"/>
  <c r="AZ6" i="7"/>
  <c r="AZ8" i="7" s="1"/>
  <c r="AY6" i="7"/>
  <c r="AY8" i="7" s="1"/>
  <c r="AX6" i="7"/>
  <c r="AX8" i="7" s="1"/>
  <c r="AW6" i="7"/>
  <c r="AW8" i="7" s="1"/>
  <c r="AV6" i="7"/>
  <c r="AV8" i="7" s="1"/>
  <c r="AU6" i="7"/>
  <c r="AU8" i="7" s="1"/>
  <c r="AT6" i="7"/>
  <c r="AT8" i="7" s="1"/>
  <c r="AS6" i="7"/>
  <c r="AS8" i="7" s="1"/>
  <c r="AR6" i="7"/>
  <c r="AR8" i="7" s="1"/>
  <c r="AQ6" i="7"/>
  <c r="AQ8" i="7" s="1"/>
  <c r="AP6" i="7"/>
  <c r="AP8" i="7" s="1"/>
  <c r="AO6" i="7"/>
  <c r="AO8" i="7" s="1"/>
  <c r="AN6" i="7"/>
  <c r="AN8" i="7" s="1"/>
  <c r="AM6" i="7"/>
  <c r="AM8" i="7" s="1"/>
  <c r="AL6" i="7"/>
  <c r="AL8" i="7" s="1"/>
  <c r="AK6" i="7"/>
  <c r="AK8" i="7" s="1"/>
  <c r="AJ6" i="7"/>
  <c r="AJ8" i="7" s="1"/>
  <c r="AI6" i="7"/>
  <c r="AI8" i="7" s="1"/>
  <c r="AH6" i="7"/>
  <c r="AH8" i="7" s="1"/>
  <c r="AG6" i="7"/>
  <c r="AG8" i="7" s="1"/>
  <c r="AF6" i="7"/>
  <c r="AF8" i="7" s="1"/>
  <c r="AE6" i="7"/>
  <c r="AE8" i="7" s="1"/>
  <c r="AB6" i="7"/>
  <c r="AB8" i="7" s="1"/>
  <c r="AA6" i="7"/>
  <c r="AA8" i="7" s="1"/>
  <c r="Z6" i="7"/>
  <c r="Z8" i="7" s="1"/>
  <c r="Y6" i="7"/>
  <c r="Y8" i="7" s="1"/>
  <c r="X6" i="7"/>
  <c r="X8" i="7" s="1"/>
  <c r="W6" i="7"/>
  <c r="W8" i="7" s="1"/>
  <c r="S6" i="7"/>
  <c r="S8" i="7" s="1"/>
  <c r="R6" i="7"/>
  <c r="R8" i="7" s="1"/>
  <c r="Q6" i="7"/>
  <c r="Q8" i="7" s="1"/>
  <c r="P6" i="7"/>
  <c r="P8" i="7" s="1"/>
  <c r="O6" i="7"/>
  <c r="O8" i="7" s="1"/>
  <c r="N6" i="7"/>
  <c r="N8" i="7" s="1"/>
  <c r="M6" i="7"/>
  <c r="M8" i="7" s="1"/>
  <c r="L6" i="7"/>
  <c r="L8" i="7" s="1"/>
  <c r="K6" i="7"/>
  <c r="K8" i="7" s="1"/>
  <c r="J6" i="7"/>
  <c r="J8" i="7" s="1"/>
  <c r="I6" i="7"/>
  <c r="I8" i="7" s="1"/>
  <c r="H6" i="7"/>
  <c r="H8" i="7" s="1"/>
  <c r="G6" i="7"/>
  <c r="G8" i="7" s="1"/>
  <c r="F6" i="7"/>
  <c r="F8" i="7" s="1"/>
  <c r="E6" i="7"/>
  <c r="E8" i="7" s="1"/>
  <c r="D6" i="7"/>
  <c r="D8" i="7" s="1"/>
  <c r="C6" i="7"/>
  <c r="C8" i="7" s="1"/>
  <c r="B6" i="7"/>
  <c r="B8" i="7" s="1"/>
  <c r="F165" i="1" l="1"/>
  <c r="B24" i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50" i="1"/>
  <c r="B51" i="1" s="1"/>
  <c r="B52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F35" i="1"/>
  <c r="G17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G35" i="1"/>
  <c r="F53" i="1"/>
  <c r="F17" i="1"/>
  <c r="G53" i="1"/>
  <c r="B97" i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16" i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35" i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DR8" i="7"/>
  <c r="P14" i="102" l="1"/>
  <c r="P3" i="102"/>
  <c r="E8" i="103"/>
  <c r="I17" i="103" s="1"/>
  <c r="B15" i="103"/>
  <c r="F17" i="103" s="1"/>
  <c r="J25" i="103"/>
  <c r="K23" i="103" s="1"/>
  <c r="H15" i="121"/>
  <c r="G15" i="121"/>
  <c r="D16" i="121" s="1"/>
  <c r="F19" i="103" l="1"/>
  <c r="K27" i="103" s="1"/>
  <c r="D23" i="121"/>
  <c r="B24" i="121" s="1"/>
  <c r="A25" i="121" l="1"/>
  <c r="F36" i="121"/>
  <c r="I274" i="5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Perfshihet dhe prodhimi I lajthizes.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R71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Mismatch ne program</t>
        </r>
      </text>
    </comment>
    <comment ref="H369" authorId="0" shapeId="0" xr:uid="{00000000-0006-0000-14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Deri date: 11.04.2023</t>
        </r>
      </text>
    </comment>
  </commentList>
</comments>
</file>

<file path=xl/sharedStrings.xml><?xml version="1.0" encoding="utf-8"?>
<sst xmlns="http://schemas.openxmlformats.org/spreadsheetml/2006/main" count="2798" uniqueCount="1343">
  <si>
    <t xml:space="preserve">Faturuar 2014  </t>
  </si>
  <si>
    <t xml:space="preserve">arketimi per faturat e 2014 </t>
  </si>
  <si>
    <t xml:space="preserve">Arketimi per faturat e 2007-2013 </t>
  </si>
  <si>
    <t xml:space="preserve">Arketimi total </t>
  </si>
  <si>
    <t>Te Arketueshme per energjine e faturuar ne vitin 2014</t>
  </si>
  <si>
    <t>Ndryshimi I gjendjes se Llogarive te arketueshme gjate vitit 2014</t>
  </si>
  <si>
    <t>Shuarje Detyrimesh me VKM nr 198, dt 03.04.2014</t>
  </si>
  <si>
    <t>6=5+7</t>
  </si>
  <si>
    <t>9=(2-5)</t>
  </si>
  <si>
    <t>10=(2-5-7-a)</t>
  </si>
  <si>
    <t>a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</si>
  <si>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</si>
  <si>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</si>
  <si>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</si>
  <si>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</si>
  <si>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</si>
  <si>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</si>
  <si>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</si>
  <si>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</si>
  <si>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</si>
  <si>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</si>
  <si>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</si>
  <si>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</si>
  <si>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</si>
  <si>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 xml:space="preserve">Prill </t>
  </si>
  <si>
    <t>Humbje Teknike njesite e TL (MWh)</t>
  </si>
  <si>
    <t>Humbje Teknike ne Zona (MWh)</t>
  </si>
  <si>
    <t>Humbje JoTeknike ne Zona (MWh)</t>
  </si>
  <si>
    <t>Humbje Teknike njesite e TL (%)</t>
  </si>
  <si>
    <t>Humbje Teknike ne Zona (%)</t>
  </si>
  <si>
    <t>Humbje JoTeknike ne Zona (%)</t>
  </si>
  <si>
    <t>D</t>
  </si>
  <si>
    <t>F</t>
  </si>
  <si>
    <t>Arketuar per faturat korrente te vitit aktual</t>
  </si>
  <si>
    <t>Arketuar per faturat e tjera te vitit aktual</t>
  </si>
  <si>
    <t>Arketuar per faturat e tjera te viteve te kaluara</t>
  </si>
  <si>
    <t>Arketuar per faturat korrente te vitit aktual (%)</t>
  </si>
  <si>
    <t>Arketuar per faturat e tjera te vitit aktual (%)</t>
  </si>
  <si>
    <t>Arketuar per faturat e tjera te viteve te kaluara (%)</t>
  </si>
  <si>
    <t>Fatura te emetuara me lexim konsumi  (Nr.)</t>
  </si>
  <si>
    <t>Sasia e energjise se faturuar me lexim konsumi  (MWh)</t>
  </si>
  <si>
    <t>Fatura te emetuara me lexim "0"  (Nr.)</t>
  </si>
  <si>
    <t>Nr.Faturave te emetuara pa lexim (energji e pa matur) (Nr.)</t>
  </si>
  <si>
    <t>Sasia e energjise se faturuar si energji e pamatur  (MWh)</t>
  </si>
  <si>
    <t>Nr.Faturave te emetuara pa lexim (dem ekonomik) (Nr.)</t>
  </si>
  <si>
    <t>Nr.Faturave per te cilat eshte arketuar kamat vonese (Nr.)</t>
  </si>
  <si>
    <t>Vlera e Kamat vonesave te arketuara (000/leke)</t>
  </si>
  <si>
    <t>31.12.2009</t>
  </si>
  <si>
    <t>31.12.2010</t>
  </si>
  <si>
    <t>31.12.2011</t>
  </si>
  <si>
    <t>31.12.2012</t>
  </si>
  <si>
    <t>31.12.2013</t>
  </si>
  <si>
    <t>31.12.2014</t>
  </si>
  <si>
    <t>Buxhetore</t>
  </si>
  <si>
    <t>Familjare</t>
  </si>
  <si>
    <t>JoBuxhetore</t>
  </si>
  <si>
    <t>Privat</t>
  </si>
  <si>
    <t>FATURIM-ARKETIMET DHE NDRYSHIMI I GJENDJES DEBITORE GJTE VITIT 2015             (000/LEKE)</t>
  </si>
  <si>
    <t xml:space="preserve">Faturuar 2015  </t>
  </si>
  <si>
    <t xml:space="preserve">arketimi per faturat e 2015 </t>
  </si>
  <si>
    <t xml:space="preserve">Arketimi per faturat e 2007-2014 </t>
  </si>
  <si>
    <t>Neto KURUM</t>
  </si>
  <si>
    <t>Te Arketueshme per energjine e faturuar ne vitin 2015</t>
  </si>
  <si>
    <t>VITI</t>
  </si>
  <si>
    <t>Mesatarja</t>
  </si>
  <si>
    <t>Minimumi</t>
  </si>
  <si>
    <t>Maksimumi</t>
  </si>
  <si>
    <t>HEC Ashta</t>
  </si>
  <si>
    <t>MWh</t>
  </si>
  <si>
    <t>Prodhimi Neto Hec Lanabregas</t>
  </si>
  <si>
    <t>Prodhimi Neto (Hec Ulez,Shkopet,Bistrica 1,2)</t>
  </si>
  <si>
    <t>Energji ne dhenie nga Interkoneksioni</t>
  </si>
  <si>
    <t>Energji ne marrje nga Interkoneksioni</t>
  </si>
  <si>
    <t>Ballanca Hyrje/Dalje nga Interkoneksioni</t>
  </si>
  <si>
    <t>ENERGJIA NETO E PRODHUAR NE SHQIPERI</t>
  </si>
  <si>
    <t>ENERGJI NGA INTERKONEKSIONI</t>
  </si>
  <si>
    <t>KONSUMI I ENERGJISE NE SHQIPERI</t>
  </si>
  <si>
    <t>JANAR</t>
  </si>
  <si>
    <t>SHKURT</t>
  </si>
  <si>
    <t>MARS</t>
  </si>
  <si>
    <t>Neto Ashta</t>
  </si>
  <si>
    <t>Ndryshimi I gjendjes se Llogarive te arketueshme gjate vitit 2015</t>
  </si>
  <si>
    <t xml:space="preserve">Shuarje Detyrimesh </t>
  </si>
  <si>
    <t>31.12.2015</t>
  </si>
  <si>
    <t>Konsumuar nga OST (humbje +nevoja vetiake)</t>
  </si>
  <si>
    <t xml:space="preserve">Neto (Selit) </t>
  </si>
  <si>
    <t>Prodhim neto vendas</t>
  </si>
  <si>
    <t>H/C Peshqesh</t>
  </si>
  <si>
    <t>Prodhimi Hec Peshqesh</t>
  </si>
  <si>
    <t>GEN-I Tirana</t>
  </si>
  <si>
    <t>KURUM INTERNATIONAL</t>
  </si>
  <si>
    <t>Viti 2016</t>
  </si>
  <si>
    <t>GSA</t>
  </si>
  <si>
    <t>FATURIM-ARKETIMET DHE NDRYSHIMI I GJENDJES DEBITORE GJTE VITIT 2016   (000/LEKE)</t>
  </si>
  <si>
    <t xml:space="preserve">Faturuar 2016  </t>
  </si>
  <si>
    <t xml:space="preserve">arketimi per faturat e 2016 </t>
  </si>
  <si>
    <t xml:space="preserve">Arketimi per faturat e 2007-2015 </t>
  </si>
  <si>
    <t>Te Arketueshme per energjine e faturuar ne vitin 2016</t>
  </si>
  <si>
    <t>a+b</t>
  </si>
  <si>
    <t>Ndryshimi I gjendjes se Llogarive te arketueshme gjate vitit 2016</t>
  </si>
  <si>
    <t>Viti 2015</t>
  </si>
  <si>
    <t>Viti 2014</t>
  </si>
  <si>
    <t>Hec-et Private dhe Konc. (Rrjeti Shperndarjes)</t>
  </si>
  <si>
    <t>Hec-et Private dhe Konc. (Rrjeti Transmetimit)</t>
  </si>
  <si>
    <t>Neto Banja</t>
  </si>
  <si>
    <t>31.12.2016</t>
  </si>
  <si>
    <t>Prodhimi Hec Banja</t>
  </si>
  <si>
    <t>Arketimi</t>
  </si>
  <si>
    <t xml:space="preserve">Humbja </t>
  </si>
  <si>
    <t>Efektiviteti</t>
  </si>
  <si>
    <t>FATURIM-ARKETIMET DHE NDRYSHIMI I GJENDJES DEBITORE GJTE VITIT 2017   (000/LEKE)</t>
  </si>
  <si>
    <t xml:space="preserve">Faturuar 2017  </t>
  </si>
  <si>
    <t xml:space="preserve">arketimi per faturat e 2017 </t>
  </si>
  <si>
    <t xml:space="preserve">Arketimi per faturat e 2007-2016 </t>
  </si>
  <si>
    <t>Te Arketueshme per energjine e faturuar ne vitin 2017</t>
  </si>
  <si>
    <t>Ndryshimi I gjendjes se Llogarive te arketueshme gjate vitit 2017</t>
  </si>
  <si>
    <t>Viti 2017</t>
  </si>
  <si>
    <t>Minus = Hyrje</t>
  </si>
  <si>
    <t>Plus = Dalje</t>
  </si>
  <si>
    <t>Data</t>
  </si>
  <si>
    <t>FURNIZUES I SHËRBIMIT UNIVERSAL</t>
  </si>
  <si>
    <t>FSHU</t>
  </si>
  <si>
    <t>Burimi OST sha</t>
  </si>
  <si>
    <t>Nr.</t>
  </si>
  <si>
    <t>Subjekti</t>
  </si>
  <si>
    <t>Lloji transaksionit</t>
  </si>
  <si>
    <t>DEVOLLI HP</t>
  </si>
  <si>
    <t>Shkembime Cross-Border</t>
  </si>
  <si>
    <t>AL-GR Greece - IN</t>
  </si>
  <si>
    <t>AL-ME Monte Negro - IN</t>
  </si>
  <si>
    <t>Total IN</t>
  </si>
  <si>
    <t>AL-GR Greece - OUT</t>
  </si>
  <si>
    <t>AL-ME Monte Negro - OUT</t>
  </si>
  <si>
    <t>Total OUT</t>
  </si>
  <si>
    <t>Prodhimi</t>
  </si>
  <si>
    <t>Total Prodhim</t>
  </si>
  <si>
    <t>Transaksionet e brendshme</t>
  </si>
  <si>
    <t>Shitje KESH</t>
  </si>
  <si>
    <t>Total transaksione</t>
  </si>
  <si>
    <t>Blerje KURUM</t>
  </si>
  <si>
    <t>Shitje NOA</t>
  </si>
  <si>
    <t>Shitje GEN-I</t>
  </si>
  <si>
    <t>GEN-I</t>
  </si>
  <si>
    <t>Shitje Konsumatoreve te Kualifikuar</t>
  </si>
  <si>
    <t>Shitje GSA</t>
  </si>
  <si>
    <t>Blerje AYEN</t>
  </si>
  <si>
    <t>Shitje KURUM</t>
  </si>
  <si>
    <t>Blerje KESH</t>
  </si>
  <si>
    <t>Blerje GEN-I</t>
  </si>
  <si>
    <t>Shitje AYEN</t>
  </si>
  <si>
    <t>NOA</t>
  </si>
  <si>
    <t>Blerje DANSKE</t>
  </si>
  <si>
    <t>Blerje GSA</t>
  </si>
  <si>
    <t>HYRJE</t>
  </si>
  <si>
    <t>Dhene nga H/C e KESH ne rrjetin e Transmetimit</t>
  </si>
  <si>
    <t>Gjenerim  KURUM (prodhues i pavarur)</t>
  </si>
  <si>
    <t>HEC ASHTA (prodhues i pavarur Kontr.me OSHEE)</t>
  </si>
  <si>
    <t>HEC BANJE (prodhues i pavarur)</t>
  </si>
  <si>
    <t>HEC PESHQESH-T1/637 (prodhues i pavarur)</t>
  </si>
  <si>
    <t>Importi(Hyre) nga Linjat e Interkonjeksionit</t>
  </si>
  <si>
    <t>DALJE</t>
  </si>
  <si>
    <t>Humbjet ne Transmetim</t>
  </si>
  <si>
    <t>Transmetuar ne Rrjetin e Shperndarjes</t>
  </si>
  <si>
    <t>Eksporti (Dale) nga Linjat e Interkonjeksionit</t>
  </si>
  <si>
    <t>Humbjet ne Transmetim ne %</t>
  </si>
  <si>
    <t>H/C Fangu</t>
  </si>
  <si>
    <t>HEC FANGU (prodhues i pavarur)</t>
  </si>
  <si>
    <t>Energji e levruar nga prodhuesit me përparesi lidhur ne TL (kontrate me OSHEE)</t>
  </si>
  <si>
    <t>Energji e levruar nga H/C ASHTA  lidhur ne TL  (kontrate me OSHEE)</t>
  </si>
  <si>
    <t>Kurum</t>
  </si>
  <si>
    <t>Banje</t>
  </si>
  <si>
    <t>Fangu</t>
  </si>
  <si>
    <t>Peshqesh</t>
  </si>
  <si>
    <t>Energji e lëvruar nga H/C-et e KESH sha</t>
  </si>
  <si>
    <t>Energji ne hyrje nga Interkonieksioni</t>
  </si>
  <si>
    <t>Humbje + Konsum ne Transmetim</t>
  </si>
  <si>
    <t>Energji ne dalje nga Interkonieksioni</t>
  </si>
  <si>
    <t>ENERGJI HYRESE NE RRJETIN E TRANSMETIMIT</t>
  </si>
  <si>
    <t>ENERGJI HYRESE NE RRJETIN E SHPERNDARJES</t>
  </si>
  <si>
    <t>Prodhim HEC PESHQESH+HEC FANG</t>
  </si>
  <si>
    <t>EFT (Energy Financing Team) TIRANA</t>
  </si>
  <si>
    <t>31.12.2017</t>
  </si>
  <si>
    <t>Prodhimi Hec Fangu</t>
  </si>
  <si>
    <t>Ankandi</t>
  </si>
  <si>
    <t>Periudha</t>
  </si>
  <si>
    <t>Shqiperi - Mali Zi</t>
  </si>
  <si>
    <t>Shqiperi - Greqi</t>
  </si>
  <si>
    <t>Shqiperi - Kosove</t>
  </si>
  <si>
    <t>ATC e ofruar ne Ankand</t>
  </si>
  <si>
    <t>ATC e shitur ne Ankand</t>
  </si>
  <si>
    <t>Cmimi Ankandit</t>
  </si>
  <si>
    <t>Export</t>
  </si>
  <si>
    <t>Import</t>
  </si>
  <si>
    <t>[ MW ]</t>
  </si>
  <si>
    <t>[ Euro/MWh ]</t>
  </si>
  <si>
    <t>HUMBJE TEKNIKE NE TL (N/ST)</t>
  </si>
  <si>
    <t>Shitje OST</t>
  </si>
  <si>
    <t>Shitur Klienteve FMF Privat (MWh)</t>
  </si>
  <si>
    <t>Shitur Klienteve FMF JoBuxhetore(MWh)</t>
  </si>
  <si>
    <t>FATURIM-ARKETIMET DHE NDRYSHIMI I GJENDJES DEBITORE GJTE VITIT 2018   (000/LEKE)</t>
  </si>
  <si>
    <t>Viti 2018</t>
  </si>
  <si>
    <t xml:space="preserve">Faturuar 2018  </t>
  </si>
  <si>
    <t xml:space="preserve">arketimi per faturat e 2018 </t>
  </si>
  <si>
    <t xml:space="preserve">Arketimi per faturat e 2007-2017 </t>
  </si>
  <si>
    <t>Te Arketueshme per energjine e faturuar ne vitin 2018</t>
  </si>
  <si>
    <t>Ndryshimi I gjendjes se Llogarive te arketueshme gjate vitit 2018</t>
  </si>
  <si>
    <t>Blerje AYEN Energy Trading</t>
  </si>
  <si>
    <t>Shitje AYEN Energy Trading</t>
  </si>
  <si>
    <t>Blerje AYEN AS Energji</t>
  </si>
  <si>
    <t>AYEN AS Energji</t>
  </si>
  <si>
    <t>GETA                                (GREEN ENERGY TRADING ALBANIA)</t>
  </si>
  <si>
    <t>Prodhimi Neto  KESH sha</t>
  </si>
  <si>
    <t>31.12.2018</t>
  </si>
  <si>
    <t>-</t>
  </si>
  <si>
    <t>Konsumi i klienteve në treg të hapur te lidhur ne Transmetim</t>
  </si>
  <si>
    <t>FMF</t>
  </si>
  <si>
    <t>LEGJENDA</t>
  </si>
  <si>
    <t>FURNIZUES I MUNDËSISË SË FUNDIT</t>
  </si>
  <si>
    <t>Humbjet teknike ne nenstacionet e TL</t>
  </si>
  <si>
    <t>Humbjet teknike në zonat e shpërndarjes</t>
  </si>
  <si>
    <t>Humbjet teknike Totale</t>
  </si>
  <si>
    <t>Humbjet jo-teknike Totale</t>
  </si>
  <si>
    <t>Humbjet  Totale</t>
  </si>
  <si>
    <t xml:space="preserve"> ENERGJI TOTAL NË OSSH</t>
  </si>
  <si>
    <t>HC.Priv/Kon + CENTR Fotovoltaikë ne Rrjetin e  OSHEE</t>
  </si>
  <si>
    <t>N/ST i GSA EL 110kV-T2/960</t>
  </si>
  <si>
    <t>N/ST i AES EL 110kV-T1/690</t>
  </si>
  <si>
    <t>N/ST I AES EL 110kV-T2/692</t>
  </si>
  <si>
    <t>FATURIM-ARKETIMET DHE NDRYSHIMI I GJENDJES DEBITORE GJTE VITIT 2019   (000/LEKE)</t>
  </si>
  <si>
    <t>Viti 2019</t>
  </si>
  <si>
    <t xml:space="preserve">Faturuar 2019  </t>
  </si>
  <si>
    <t xml:space="preserve">arketimi per faturat e 2019 </t>
  </si>
  <si>
    <t xml:space="preserve">Arketimi per faturat e 2007-2018 </t>
  </si>
  <si>
    <t>Te Arketueshme per energjine e faturuar ne vitin 2019</t>
  </si>
  <si>
    <t>Ndryshimi I gjendjes se Llogarive te arketueshme gjate vitit 2019</t>
  </si>
  <si>
    <t>ENERGJI ASHTA</t>
  </si>
  <si>
    <t>Prodhim HEC ASHTA</t>
  </si>
  <si>
    <t>DANSKE COMMODITIES</t>
  </si>
  <si>
    <t>Shitje ReNRGY</t>
  </si>
  <si>
    <t>Energy Supply - AL</t>
  </si>
  <si>
    <t xml:space="preserve">Prodhim HEC-et </t>
  </si>
  <si>
    <t xml:space="preserve">AXPO ALBANIA </t>
  </si>
  <si>
    <t xml:space="preserve">ReNRGY                             </t>
  </si>
  <si>
    <t xml:space="preserve">ENERGIA GAS AND POWER ALBANIA                                  </t>
  </si>
  <si>
    <t>EL220-L220KURUM/337</t>
  </si>
  <si>
    <t>Titan T1,T2</t>
  </si>
  <si>
    <t>FUSHE KRUJE 220kV-T2/058</t>
  </si>
  <si>
    <t>N/ST 220/6,3Colacent-T1/336</t>
  </si>
  <si>
    <t>N/ST i GSA EL 110kV-T1/694</t>
  </si>
  <si>
    <t>HEC Moglice T1,T2,T3</t>
  </si>
  <si>
    <t>HEC Peshqesh-T1/633</t>
  </si>
  <si>
    <t>Lajthiza T1/742</t>
  </si>
  <si>
    <t>HEC Ashta1-T1,HEC Ashta2-T1,</t>
  </si>
  <si>
    <t>HEC Banje T1,T2</t>
  </si>
  <si>
    <t>HEC Fang-T1,T2.</t>
  </si>
  <si>
    <t>FERRO KROM-F1,F2,F3,F4</t>
  </si>
  <si>
    <t>Moglice</t>
  </si>
  <si>
    <t>Neto Moglica</t>
  </si>
  <si>
    <t>Energjia e faturuar ne [MWh]</t>
  </si>
  <si>
    <t>HEC MOGLICE (prodhues i pavarur)</t>
  </si>
  <si>
    <t>Energji nga Hec-et  Lokale  levruar ne Rrjetin e Transmetimit (me ngritje)</t>
  </si>
  <si>
    <t>Prodhimi Hec Moglica</t>
  </si>
  <si>
    <t>FATURIM-ARKETIMET DHE NDRYSHIMI I GJENDJES DEBITORE GJTE VITIT 2020   (000/LEKE)</t>
  </si>
  <si>
    <t>31.12.2019</t>
  </si>
  <si>
    <t>Viti 2020</t>
  </si>
  <si>
    <t>Prodhim Devolli HP</t>
  </si>
  <si>
    <t>Shitje FTL</t>
  </si>
  <si>
    <t xml:space="preserve">Shitje FTL </t>
  </si>
  <si>
    <t>ENSCO Trading</t>
  </si>
  <si>
    <t>ENER TRADE</t>
  </si>
  <si>
    <t>Blerje Ayen Energy Trading</t>
  </si>
  <si>
    <t xml:space="preserve"> Blerje ne Treg të Liberalizuar nga FTL</t>
  </si>
  <si>
    <t>HC.Priv/Kon ne Rrjetin e  OSSH për FTL</t>
  </si>
  <si>
    <t>HC.Priv/Kon ne Rrjetin e  OST për FTL</t>
  </si>
  <si>
    <t>Prodhues te pavarur</t>
  </si>
  <si>
    <t>Energji per FSHU  nga KESH sha</t>
  </si>
  <si>
    <t>Energji e siguruar nga FTL</t>
  </si>
  <si>
    <t xml:space="preserve">Prodhuar nga PPE në rrjetin e OSSH </t>
  </si>
  <si>
    <t xml:space="preserve">Prodhuar nga PPE ne rrjetin e OST </t>
  </si>
  <si>
    <t>Energji për humbjet OSSH</t>
  </si>
  <si>
    <t>Klient te Sherbimit Universal</t>
  </si>
  <si>
    <t>Energji nga FTL per FSHU</t>
  </si>
  <si>
    <t>Konsumi i klientëve Tarifore</t>
  </si>
  <si>
    <t>Konsumi i klientëve të furnizuar si FMF</t>
  </si>
  <si>
    <t>Konsumuar nga Klientet  e lidhur në OST</t>
  </si>
  <si>
    <t>Konsumi për mbulimin e humbjeve</t>
  </si>
  <si>
    <t>Konsumi i Klientëve që përdorin rrjetin për energjine e blerë ne treg të liberalizuar</t>
  </si>
  <si>
    <t>Energji për FSHU</t>
  </si>
  <si>
    <t>Energji nga KESH per FSHU</t>
  </si>
  <si>
    <t>Energji për Klientet ne treg të liberalizuar lidhur në OSSH me furnizues FTL</t>
  </si>
  <si>
    <t>Energji në hyrje dhe dalje (transmetuar) për klientet ne treg te liberalizuar e të lidhur ne rrjetin e OSSH</t>
  </si>
  <si>
    <t xml:space="preserve">Blerje Neto (Selit) </t>
  </si>
  <si>
    <t>Blerje HC.Priv/Kon ne Rrjetin e  OSSH për FTL</t>
  </si>
  <si>
    <t>Blerje FOTOVOLTAIK</t>
  </si>
  <si>
    <t>Blerje HC.Priv/Kon ne Rrjetin e  OST për FTL</t>
  </si>
  <si>
    <t>Blerje Neto Ashta</t>
  </si>
  <si>
    <t>ProdhImi neto publik</t>
  </si>
  <si>
    <t>Blere nga Prodhimi i PPE në rrjetin e OSSH</t>
  </si>
  <si>
    <t>Blere nga Prodhimi i PPE në rrjetin e OST</t>
  </si>
  <si>
    <t>Blere ne Treg të Liberalizuar nga FTL sha</t>
  </si>
  <si>
    <t>Energji vetem per tu transmetuar tek klientet ne treg te liberalizuar  (ne rrjetin e OSSH)</t>
  </si>
  <si>
    <t>Energji nga FTL për humbjet OSSH</t>
  </si>
  <si>
    <t>Energji e shitur nga FTL ne treg te liberalizuar</t>
  </si>
  <si>
    <t>ENERGJI NE HYRJE E BLERE NGA FTL (OSHEE sha)</t>
  </si>
  <si>
    <t>Energji e shitur nga KESH sha per FSHU sha</t>
  </si>
  <si>
    <t>Energjia e ngitur ne rrjetin e transmetimit nga centralet e lidhura ne rrjetin e OSSH</t>
  </si>
  <si>
    <t>ENERGJI QE KALON NE RRJETIN E OSSH-se</t>
  </si>
  <si>
    <t>Humbje totale ne rrjetin e OSSH-se ( %)</t>
  </si>
  <si>
    <t>2+3+7.6</t>
  </si>
  <si>
    <t>7.1 x 100 / 7</t>
  </si>
  <si>
    <t xml:space="preserve">ENERGJI TOTALE E HYRE NE RRJETIN E OSSH-se </t>
  </si>
  <si>
    <t>Energji e tranmetuar direkt ne rrjetin e OSSH</t>
  </si>
  <si>
    <t>Energji e transmetuar ne rrjetin e Shperndarjes nga OST</t>
  </si>
  <si>
    <t>Prodhimi Neto KESH sha.</t>
  </si>
  <si>
    <t>HUMBJE TEKNIKE NE ZONAT E OSSH</t>
  </si>
  <si>
    <t>TOTALI I HUMBJEVE TEKNIKE OSSH</t>
  </si>
  <si>
    <t>HUMBJE JOTOKNIKE OSSH</t>
  </si>
  <si>
    <t>TOTALI I HUMBJEVE OSSH</t>
  </si>
  <si>
    <t>Te arketueshme</t>
  </si>
  <si>
    <t>AL-KS Kosovo - IN</t>
  </si>
  <si>
    <t>AL-KS Kosovo - OUT</t>
  </si>
  <si>
    <t>AYEN Energy Trading</t>
  </si>
  <si>
    <t>Shitje Ayen Energy Trading</t>
  </si>
  <si>
    <t>Blerje Ener Trade</t>
  </si>
  <si>
    <t>Shitje Ener Trade</t>
  </si>
  <si>
    <t>Blerje ReNRGY Trading</t>
  </si>
  <si>
    <t>Shitje ReNRGY Trading</t>
  </si>
  <si>
    <t>EZ-5 ENERGY</t>
  </si>
  <si>
    <t>KESH sh.a.</t>
  </si>
  <si>
    <t>Shitje Danske Commodities</t>
  </si>
  <si>
    <t>Burimi: OSSH sha / (OSHEE Group sha)</t>
  </si>
  <si>
    <t>A</t>
  </si>
  <si>
    <t>A.1</t>
  </si>
  <si>
    <t>Energji e transmetuar nepermjet OST per llogari te OSHEE Sh.a</t>
  </si>
  <si>
    <t>A.1.1</t>
  </si>
  <si>
    <t>Nga KESH -Gen nepermjet OST</t>
  </si>
  <si>
    <t>A.1.2</t>
  </si>
  <si>
    <t>Nga OST si import i OSHEE Sh.a</t>
  </si>
  <si>
    <t>A.1.3</t>
  </si>
  <si>
    <t>A.1.4</t>
  </si>
  <si>
    <t>A.1.5</t>
  </si>
  <si>
    <t>Nga TEC VLORA nepermjet OST</t>
  </si>
  <si>
    <t>n/a</t>
  </si>
  <si>
    <t>A.1.6</t>
  </si>
  <si>
    <t>Nga Bistrica 1,2 nepermjet OST</t>
  </si>
  <si>
    <t>A.1.7</t>
  </si>
  <si>
    <t xml:space="preserve">Export OSHEE Group Sh.a </t>
  </si>
  <si>
    <t>A.2</t>
  </si>
  <si>
    <t>Energji elektrike e injektuar ne OST nga Hec-et Lokale</t>
  </si>
  <si>
    <t>A.3</t>
  </si>
  <si>
    <t>Energji e transmetuar direkt ne rrjetin e OSHEE Sh.a</t>
  </si>
  <si>
    <t>A.3.1</t>
  </si>
  <si>
    <t>HEC Ulez,Lanabregas</t>
  </si>
  <si>
    <t>A.3.2</t>
  </si>
  <si>
    <t>Impjantet Private/me Koncesion</t>
  </si>
  <si>
    <t>A.3.3</t>
  </si>
  <si>
    <t>Burimet e Rinovueshme Fotovoltaik (BRE)</t>
  </si>
  <si>
    <t>B</t>
  </si>
  <si>
    <t>Energji Totale ne Rrjetin e Shperndarjes (MWh)</t>
  </si>
  <si>
    <t>C</t>
  </si>
  <si>
    <t>Humbjet Totale ne Rrjetin e Shperndarjes (MWh)</t>
  </si>
  <si>
    <t>C.1</t>
  </si>
  <si>
    <t>C.2</t>
  </si>
  <si>
    <t>C.3</t>
  </si>
  <si>
    <t>Humbjet Totale ne OSHEE Sh.a (%)</t>
  </si>
  <si>
    <t>C.1.1</t>
  </si>
  <si>
    <t>C.2.1</t>
  </si>
  <si>
    <t>C.3.1</t>
  </si>
  <si>
    <t xml:space="preserve">Energjia e përdorur në Rrjetin e Shpërndarjes </t>
  </si>
  <si>
    <t>D.1</t>
  </si>
  <si>
    <t>Shitur Klienteve FMF (MWh)</t>
  </si>
  <si>
    <t>D.1.1</t>
  </si>
  <si>
    <t>D.1.2</t>
  </si>
  <si>
    <t>D.2</t>
  </si>
  <si>
    <t>Shitur Klienteve Private (MWh)</t>
  </si>
  <si>
    <t>D.2.1</t>
  </si>
  <si>
    <t>Shitur nga rrjeti i Transmetimit per llogari te OSHEE Sh.a</t>
  </si>
  <si>
    <t>D.2.2</t>
  </si>
  <si>
    <t>Shitur per nevoja te veta te OSHEE Sh.a</t>
  </si>
  <si>
    <t>D.2.3</t>
  </si>
  <si>
    <t>Shitur Klienteve Private  (pa ate per nevoja te veta dhe Ne TL)</t>
  </si>
  <si>
    <t>D.3</t>
  </si>
  <si>
    <t>Shitur Klienteve JoBuxhetore (MWh)</t>
  </si>
  <si>
    <t>D.4</t>
  </si>
  <si>
    <t>Shitur Klienteve Buxhetore (MWh)</t>
  </si>
  <si>
    <t>D.5</t>
  </si>
  <si>
    <t>Shitur Klienteve Familjare (MWh)</t>
  </si>
  <si>
    <t>D.5.1</t>
  </si>
  <si>
    <t>Shitur Klienteve Familjare  (MWh)</t>
  </si>
  <si>
    <t>D.5.2</t>
  </si>
  <si>
    <t>Shitur Klienteve Familjare  per Ambjentet e Perbashketa</t>
  </si>
  <si>
    <t>D.6</t>
  </si>
  <si>
    <t xml:space="preserve">Energji elektrike e injektuar ne OST nga Hec-et Lokale </t>
  </si>
  <si>
    <t>D.7</t>
  </si>
  <si>
    <t>Energji elektrike e perdorur nga klientet ne treg te parregulluar</t>
  </si>
  <si>
    <t>E</t>
  </si>
  <si>
    <t>Faturuar muaji Parardhes  (000/leke)</t>
  </si>
  <si>
    <t>Arketimet e muajit aktual (000 leke)</t>
  </si>
  <si>
    <t>F.1</t>
  </si>
  <si>
    <t>F.3</t>
  </si>
  <si>
    <t>F.4</t>
  </si>
  <si>
    <t>Arketimet e muajit aktual (%)</t>
  </si>
  <si>
    <t>F.1.1</t>
  </si>
  <si>
    <t>F.1.3</t>
  </si>
  <si>
    <t>F.1.4</t>
  </si>
  <si>
    <t>G</t>
  </si>
  <si>
    <t>Faturuar muaji Raportues (000/leke)</t>
  </si>
  <si>
    <t>Nr. Konsumatoreve gjithsej  (Nr.)</t>
  </si>
  <si>
    <t>Sasia e faturuar si dem ekonomik (MWh)</t>
  </si>
  <si>
    <t>Shitur klienteve si dem ekonomik</t>
  </si>
  <si>
    <t>Eksport FTL</t>
  </si>
  <si>
    <t>Kliente te FTL ne treg te Liberalizuar</t>
  </si>
  <si>
    <t>4.1+4.2+4.3+4.4+4.5</t>
  </si>
  <si>
    <t>Eksport i FTL</t>
  </si>
  <si>
    <t xml:space="preserve">Faturuar 2020  </t>
  </si>
  <si>
    <t xml:space="preserve">arketimi per faturat e 2020 </t>
  </si>
  <si>
    <t xml:space="preserve">Arketimi per faturat e 2007-2019 </t>
  </si>
  <si>
    <t>Te Arketueshme per energjine e faturuar ne vitin 2020</t>
  </si>
  <si>
    <t>Ndryshimi I gjendjes se Llogarive te arketueshme gjate vitit 2020</t>
  </si>
  <si>
    <t>FATURIM-ARKETIMET DHE NDRYSHIMI I GJENDJES DEBITORE GJTE VITIT 2021   (000/LEKE)</t>
  </si>
  <si>
    <t>Viti 2021</t>
  </si>
  <si>
    <t xml:space="preserve">Faturuar 2021  </t>
  </si>
  <si>
    <t xml:space="preserve">arketimi per faturat e 2021 </t>
  </si>
  <si>
    <t xml:space="preserve">Arketimi per faturat e 2007-2020 </t>
  </si>
  <si>
    <t>Te Arketueshme per energjine e faturuar ne vitin 2021</t>
  </si>
  <si>
    <t>Ndryshimi I gjendjes se Llogarive te arketueshme gjate vitit 2021</t>
  </si>
  <si>
    <t>31.12.2020</t>
  </si>
  <si>
    <t>Burimi FSHU (OSHEE Group sha)</t>
  </si>
  <si>
    <t>EZ-5 Energy shpk</t>
  </si>
  <si>
    <t>ENERGJI E KONSUMUAR NE RRJETIN E SHPERNDARJES</t>
  </si>
  <si>
    <t>ENERGJI E KONSUMUAR NE SHQIPERI</t>
  </si>
  <si>
    <t>ENERGJI E KONSUMUAR NE RRJETIN E TRANSMETIMIT</t>
  </si>
  <si>
    <t>Situr Fam,Priv,Bughet,JoBuxh.</t>
  </si>
  <si>
    <t>Mosrakordim</t>
  </si>
  <si>
    <t>Energji e transmetuar per klientet_35kV (te dal ne treg te parregulluar furnizues te tjere)</t>
  </si>
  <si>
    <t xml:space="preserve"> Pale Pergjegjese Balancuese</t>
  </si>
  <si>
    <t>Dis. Negative [MWh]</t>
  </si>
  <si>
    <t>Dis. Pozitive [MWh]</t>
  </si>
  <si>
    <t>KOSTT</t>
  </si>
  <si>
    <t>Disbalancat mujore [MWh]</t>
  </si>
  <si>
    <t>Ofruesi i Sherbimit te Balancimit</t>
  </si>
  <si>
    <t>Ulje Gjenerimi [MWh]</t>
  </si>
  <si>
    <t>Rritje Gjenerimi [MWh]</t>
  </si>
  <si>
    <t>Hec Qami</t>
  </si>
  <si>
    <t>N/ST I CWI Albania T1/148</t>
  </si>
  <si>
    <t>Qami</t>
  </si>
  <si>
    <t>KLIENTET NE TL</t>
  </si>
  <si>
    <t>Burimi: OST sha</t>
  </si>
  <si>
    <t>D.1.3</t>
  </si>
  <si>
    <t>Shitur Klienteve FMF 20/10/6 (Mwh)</t>
  </si>
  <si>
    <t>Blerje KESH ne treg te liberalizuar</t>
  </si>
  <si>
    <t>Prodhim+Blerje</t>
  </si>
  <si>
    <t>Prodhimi Hec Qami-1</t>
  </si>
  <si>
    <t>FATURIM-ARKETIMET DHE NDRYSHIMI I GJENDJES DEBITORE GJTE VITIT 2022   (000/LEKE)</t>
  </si>
  <si>
    <t>Viti 2022</t>
  </si>
  <si>
    <t xml:space="preserve">Faturuar 2022  </t>
  </si>
  <si>
    <t xml:space="preserve">arketimi per faturat e 2022 </t>
  </si>
  <si>
    <t xml:space="preserve">Arketimi per faturat e 2007-2022 </t>
  </si>
  <si>
    <t>Te Arketueshme per energjine e faturuar ne vitin 2022</t>
  </si>
  <si>
    <t>Ndryshimi I gjendjes se Llogarive te arketueshme gjate vitit 2022</t>
  </si>
  <si>
    <t>Burimi: FSHU sha / (OSHEE Group sha)</t>
  </si>
  <si>
    <t>Familjar</t>
  </si>
  <si>
    <t>Buxhetor</t>
  </si>
  <si>
    <t>JoBuxhetor</t>
  </si>
  <si>
    <t>31.12.2021</t>
  </si>
  <si>
    <t>Efektiviteti i shitjeve  (%)   2009-2022</t>
  </si>
  <si>
    <t>Blerje NOA</t>
  </si>
  <si>
    <t>Blerje INFO Telecom sh.p.k.(INFO_TELECOM)</t>
  </si>
  <si>
    <t>Blerje TIRANA INTERNATIONAL DEVELOPMENT sh.a.(TID)</t>
  </si>
  <si>
    <t>Shitje INFO Telecom sh.p.k.(INFO_TELECOM)</t>
  </si>
  <si>
    <t>Shitje TIRANA INTERNATIONAL DEVELOPMENT sh.a.(TID)</t>
  </si>
  <si>
    <t xml:space="preserve">Blerje Danske Commoditites Albania </t>
  </si>
  <si>
    <t>TIRANA INTERNATIONAL DEVELOPMENT sh.a.(TID)</t>
  </si>
  <si>
    <t>INFO Telecom sh.p.k.</t>
  </si>
  <si>
    <t>AlbESP Trading &amp; Consulting shpk (AESPF)</t>
  </si>
  <si>
    <t>ADA Solar SE sh.p.k</t>
  </si>
  <si>
    <t>Shitje Tirana International Development</t>
  </si>
  <si>
    <t>Devoll HP Energjia Akt</t>
  </si>
  <si>
    <t>Devoll HP Energjia Shtese Akt</t>
  </si>
  <si>
    <t>Ayen AS Energji Energjia Akt</t>
  </si>
  <si>
    <t>Ayen AS Energji Energjia Shtese Akt</t>
  </si>
  <si>
    <t>KESH sh.a. Energjia Akt</t>
  </si>
  <si>
    <t>KESH sh.a. Energjia Shtese Akt</t>
  </si>
  <si>
    <t>TOTALI</t>
  </si>
  <si>
    <t xml:space="preserve">Blerje NOA </t>
  </si>
  <si>
    <t xml:space="preserve">Blerje  Danscke Commoditites Albania </t>
  </si>
  <si>
    <t>1. Konsumatoret e kualifikuar per secilin subjekt ndryshojne cdo muaj ne varesi te kontratave te nenshkruara nga te dyja palet.</t>
  </si>
  <si>
    <t xml:space="preserve">2. Shenja ( - ) eshte perdorur per energjine qe hyne ne rrjet (blerje + import) ndersa shenja ( + ) per energjine qe del nga rrjeti (shitje + eksport). </t>
  </si>
  <si>
    <t>3. Cdo vlere e sipershenuar eshte e nominuar - me program (jo faktike me matje)</t>
  </si>
  <si>
    <t>ENERGJI NE DALJE NGA FTL (OSHEE sha)</t>
  </si>
  <si>
    <t xml:space="preserve">Energji sherbime ndihmese+disbal        </t>
  </si>
  <si>
    <t>Burimi: OST sha; KESH sha; OSSH sha; FSHU sha; FTL sha; (OSHEE Group sha)</t>
  </si>
  <si>
    <t xml:space="preserve">Burimi: OSSH sha; FSHU sha; FTL sha; </t>
  </si>
  <si>
    <t>Gjenerim KURUM</t>
  </si>
  <si>
    <t>E DETAJUAR SIPAS SHOQERIVE</t>
  </si>
  <si>
    <t>Shoqëritë</t>
  </si>
  <si>
    <t>Sasia (MWh)</t>
  </si>
  <si>
    <t>EUR/MWh</t>
  </si>
  <si>
    <t>Vlera</t>
  </si>
  <si>
    <t>TVSH</t>
  </si>
  <si>
    <t>Vlera me TVSH</t>
  </si>
  <si>
    <t>EFT AG</t>
  </si>
  <si>
    <t>TOTALE</t>
  </si>
  <si>
    <t xml:space="preserve">Shoqëria </t>
  </si>
  <si>
    <t>Statusi</t>
  </si>
  <si>
    <t>Sasia</t>
  </si>
  <si>
    <t>Çmimi</t>
  </si>
  <si>
    <t>Euro/MWh</t>
  </si>
  <si>
    <t>Euro</t>
  </si>
  <si>
    <t>Blerje</t>
  </si>
  <si>
    <t>Private</t>
  </si>
  <si>
    <t>Energji totale e transmetuar nga OST ne rrjetin e Shpërndarjes</t>
  </si>
  <si>
    <t>Shitje Kurum International</t>
  </si>
  <si>
    <t xml:space="preserve">FUTURE ENERGY TRADING AND EXCHANGE DYNAMICS </t>
  </si>
  <si>
    <t>Shitje Ayen AS Energji</t>
  </si>
  <si>
    <t>Blerje Ayen AS Energji</t>
  </si>
  <si>
    <t>DRAGOBIA ENERGY</t>
  </si>
  <si>
    <t>ENERGY 24</t>
  </si>
  <si>
    <t>31.12.2022</t>
  </si>
  <si>
    <t>Shitje</t>
  </si>
  <si>
    <t xml:space="preserve">Shkembime (hyrje)   KEK     </t>
  </si>
  <si>
    <t xml:space="preserve">Shkembime (dalje)   KEK    </t>
  </si>
  <si>
    <t>Energji e transmetuar direkt ne rrjetin e Shpërndarjes nga impiantet e lidhur ne rrjetin e Shpërndarjes</t>
  </si>
  <si>
    <t>Selitë</t>
  </si>
  <si>
    <t>Ballanca në interkoneksion (dhenie)</t>
  </si>
  <si>
    <t>Konsumuar Klientet lidhur në OST</t>
  </si>
  <si>
    <t>NIVELI I FIERZES   1991-2023</t>
  </si>
  <si>
    <t>OST sha</t>
  </si>
  <si>
    <t>Njësia e Matjes</t>
  </si>
  <si>
    <t>Shuma  2023 [MWh]</t>
  </si>
  <si>
    <t>Prodhimi nga KESH_GEN në Rrjetin e Transmetimit</t>
  </si>
  <si>
    <t>Prodhimi nga  HEC/HPP e vogla në Rrjetin e Transmetimit</t>
  </si>
  <si>
    <t>Prodhimi nga PPE/IPP e mëdha në Rrjetin e Transmetimit</t>
  </si>
  <si>
    <t>Prodhimi nga HEC Peshqesh</t>
  </si>
  <si>
    <t>Prodhimi nga HEC Banja</t>
  </si>
  <si>
    <t>Prodhimi nga HEC FANG</t>
  </si>
  <si>
    <t>Prodhimi nga HEC Moglicë</t>
  </si>
  <si>
    <t>Prodhimi nga nga HEC Ashta</t>
  </si>
  <si>
    <t xml:space="preserve">Prodhimi nga  KURUM  (Ulez-Shkopet&amp;Bistrica1,2) </t>
  </si>
  <si>
    <t>Eksporti (-) nga Linjat e Interkonjeksionit</t>
  </si>
  <si>
    <t>Importi (+) nga Linjat e Interkonjeksionit</t>
  </si>
  <si>
    <t>R</t>
  </si>
  <si>
    <t>Balanca (Total Interkonjeksioni)</t>
  </si>
  <si>
    <t>11=(R-D)</t>
  </si>
  <si>
    <t>Energjia Totale në Marrje</t>
  </si>
  <si>
    <t>12=(1+2+3+4+5+6+7+8+9+10+R)</t>
  </si>
  <si>
    <t>Humbjet në Rrjetin e Transmetimit (përfshirë Nevojat Vetjake)</t>
  </si>
  <si>
    <t>Humbjet në Rrjetin e Transmetimit %</t>
  </si>
  <si>
    <t>14=13/12</t>
  </si>
  <si>
    <t>Energjia Totale në Dhënie</t>
  </si>
  <si>
    <t>15=(12-13)</t>
  </si>
  <si>
    <t>Transmetuar në Linjat e Interkonjeksionit</t>
  </si>
  <si>
    <t>16=D</t>
  </si>
  <si>
    <t xml:space="preserve">Transmertuar tek Klientët e Kualifikuar </t>
  </si>
  <si>
    <t xml:space="preserve">Transmetuar në rrjetin e Shpërndarjes </t>
  </si>
  <si>
    <t>Transmetuar në rrjetin e Shpërndarjes 110 kV</t>
  </si>
  <si>
    <t>Transmetuar në rrjetin e Shpërndarjes 35 kV</t>
  </si>
  <si>
    <t>Transmetuar në rrjetin e Shpërndarjes 6, 10, 20 kV</t>
  </si>
  <si>
    <t>Dhene nga H/C e me perparesi ne rrjetin e Transmetimit (+Qami)</t>
  </si>
  <si>
    <t xml:space="preserve">KONSUMI TOTAL 2023 </t>
  </si>
  <si>
    <t>KLIENTET E "KUALIFIKUAR" PER VITIN 2023</t>
  </si>
  <si>
    <t>A.3.4</t>
  </si>
  <si>
    <t>Prodhimi i injektuar ne OSSH nga BREE-t ne Treg te Parregulluar</t>
  </si>
  <si>
    <t>FATURIM-ARKETIMET DHE NDRYSHIMI I GJENDJES DEBITORE GJTE VITIT 2023   (000/LEKE)</t>
  </si>
  <si>
    <t>Viti 2023</t>
  </si>
  <si>
    <t xml:space="preserve">Faturuar 2023  </t>
  </si>
  <si>
    <t xml:space="preserve">arketimi per faturat e 2023 </t>
  </si>
  <si>
    <t>31.03.2023</t>
  </si>
  <si>
    <t xml:space="preserve"> 5r-</t>
  </si>
  <si>
    <t>FOTOVOLTAIK (kont FTL)</t>
  </si>
  <si>
    <t>Fotovoltaik (ne treg te lire)</t>
  </si>
  <si>
    <t>ECURIA E GJENDJES DEBITORE NDAJ OPERATORIT TË SHPËRNDARJES SIPAS KATEGORIVE 2010-2023  (000 000/LEKË)</t>
  </si>
  <si>
    <t>DEVOLL HP</t>
  </si>
  <si>
    <t>AYEN AS ENERGJI</t>
  </si>
  <si>
    <t>Furnizuesi I Tregut të Lirë FTL (OSHEE Grup)</t>
  </si>
  <si>
    <t>KESH (Pale Pergjegjese Balancuese)</t>
  </si>
  <si>
    <t>01.01.2023-31.01.2023</t>
  </si>
  <si>
    <t>01.02.2023-28.02.2023</t>
  </si>
  <si>
    <t>01.03.2023-05.03.2023</t>
  </si>
  <si>
    <t>06.03.2023-10.03.2023</t>
  </si>
  <si>
    <t>11.03.2023-31.03.2023</t>
  </si>
  <si>
    <t>Total [MWh]</t>
  </si>
  <si>
    <t>Shitje NOA ENERGY TRADE</t>
  </si>
  <si>
    <t>NOA ENERGY TRADE</t>
  </si>
  <si>
    <t>Prodhim</t>
  </si>
  <si>
    <t>Shitje EZ-5 ENERGY</t>
  </si>
  <si>
    <t xml:space="preserve">Blerje from NOA ENERGY </t>
  </si>
  <si>
    <t>01-31.03.2023</t>
  </si>
  <si>
    <t>01-31.01.2023</t>
  </si>
  <si>
    <t>01-28.02.2023</t>
  </si>
  <si>
    <t>Shkurt 2023</t>
  </si>
  <si>
    <t>Mars 2023</t>
  </si>
  <si>
    <t>TOTALI I SHITJEVE PER OPTIMIZIM TE PORTOFOLIT EKONOMIK TE SHOQERISE KESH SH.A.</t>
  </si>
  <si>
    <t>Eur/MWh</t>
  </si>
  <si>
    <t>Eur</t>
  </si>
  <si>
    <t>TOTALI I BLERJEVE PER OPTIMIZIM TE PORTOFOLIT EKONOMIK TE SHOQERISE KESH SH.A.</t>
  </si>
  <si>
    <t xml:space="preserve">Blerje energji elektrike nga HEC ASHTA, bazuar në kontratën </t>
  </si>
  <si>
    <t>EFEKTI FINANCIAR NGA OPTIMIZIMI I SHITJES DHE BLERJES</t>
  </si>
  <si>
    <t>Shitje ne kushtet e prurjeve te medha</t>
  </si>
  <si>
    <t>.</t>
  </si>
  <si>
    <t>Janar 2023</t>
  </si>
  <si>
    <t>ReNRGY Trading Group</t>
  </si>
  <si>
    <t>Tirana International Development</t>
  </si>
  <si>
    <t xml:space="preserve">Danske Commodities Albania </t>
  </si>
  <si>
    <t>Fuente</t>
  </si>
  <si>
    <t>ReNRGY Trading Group SR Beograd</t>
  </si>
  <si>
    <t>Prodhimi Vendas</t>
  </si>
  <si>
    <t xml:space="preserve">HUMBJET NE RRJETIN E SHPERNDARJES 2009-2023(MWh)
</t>
  </si>
  <si>
    <t>ALOKIMI KAPACITETEVE 2023</t>
  </si>
  <si>
    <t>Blerje KESH sips VKM 757</t>
  </si>
  <si>
    <t>Regjistri Kombetar REMIT_Shqiperi</t>
  </si>
  <si>
    <t>Vendi</t>
  </si>
  <si>
    <t>Kodi i ECRB</t>
  </si>
  <si>
    <t>Data e paraqitjes</t>
  </si>
  <si>
    <t>Emri Ligjor i Kompanisë</t>
  </si>
  <si>
    <t>Forma Ligjore</t>
  </si>
  <si>
    <t>Adresa e Kompanisë (Zyrat Qëndrore)</t>
  </si>
  <si>
    <t>ZIP Code</t>
  </si>
  <si>
    <t>Kodi EIC i Kompanisë</t>
  </si>
  <si>
    <t>Kodi BIC i Kompanisë</t>
  </si>
  <si>
    <t>Kodi LEI i Kompanisë</t>
  </si>
  <si>
    <t>Website i kompanise</t>
  </si>
  <si>
    <t>Webpage ku janë publikuar informacionet e brendshme</t>
  </si>
  <si>
    <t>Shqiperi</t>
  </si>
  <si>
    <t>ECRB-AL-20220105-001</t>
  </si>
  <si>
    <t>SHPK</t>
  </si>
  <si>
    <t>Njesia Bashkiake Nr.5 Rr. Ibrahim Rugova 64.</t>
  </si>
  <si>
    <t>Tirane</t>
  </si>
  <si>
    <t>22XGSA       N</t>
  </si>
  <si>
    <t>SGSBALTX</t>
  </si>
  <si>
    <t>J61820031J</t>
  </si>
  <si>
    <t>ECRB-AL-20220225-001</t>
  </si>
  <si>
    <t>Ish-Noli Business center, Rr. Ismail Qemali Nr. 27</t>
  </si>
  <si>
    <t>23X---120709GEN0</t>
  </si>
  <si>
    <t>K81413005A</t>
  </si>
  <si>
    <t>ECRB-AL-20220216-001</t>
  </si>
  <si>
    <t xml:space="preserve">AlbEsp Trading &amp; Consulting </t>
  </si>
  <si>
    <t>Rruga "Vaso Pasha" Nr. 20</t>
  </si>
  <si>
    <t>54X-1-10101AESPF</t>
  </si>
  <si>
    <t>M122210081</t>
  </si>
  <si>
    <t>ECRB-AL-20220601-001</t>
  </si>
  <si>
    <t>Korporata Elektroenergjitike Shqiptare</t>
  </si>
  <si>
    <t>SH.A</t>
  </si>
  <si>
    <t>Rruga "Viktor Eftimiu"</t>
  </si>
  <si>
    <t>23X--130918APC-M</t>
  </si>
  <si>
    <t>J61817005F</t>
  </si>
  <si>
    <t>ECRB-AL-20220228-001</t>
  </si>
  <si>
    <t>NOA Energy Trade</t>
  </si>
  <si>
    <t>Bulevardi "Deshmoret e Kombit" Kullat binjake kati 2</t>
  </si>
  <si>
    <t>23X--150630-N-6</t>
  </si>
  <si>
    <t>L42203031A</t>
  </si>
  <si>
    <t xml:space="preserve">Operatorit te Sistemit te Transmetitit </t>
  </si>
  <si>
    <t>Autostrada Tirane-Durres KM 9 Kashar</t>
  </si>
  <si>
    <t>10XAL-KESH     J</t>
  </si>
  <si>
    <t>K42101801N</t>
  </si>
  <si>
    <t>ECRB-AL-20220218-001</t>
  </si>
  <si>
    <t>INFO-Telecom</t>
  </si>
  <si>
    <t>Rruga "Faik Konica" Nr1 Pallati kuq perball fakultetit ekonomik</t>
  </si>
  <si>
    <t>54X-1-1100-INFTI</t>
  </si>
  <si>
    <t>K92402002P</t>
  </si>
  <si>
    <t>ECRB-AL-20210712-001</t>
  </si>
  <si>
    <t>Rruga "Dervish Hima" Nr1 Tirane</t>
  </si>
  <si>
    <t>54X-101RN102618R</t>
  </si>
  <si>
    <t>L81818026N</t>
  </si>
  <si>
    <t>Rruga "Sami Frasheri" Nr5, shkalla F, kati ,1 Zyra 2</t>
  </si>
  <si>
    <t>54x-1-0101-TID-F</t>
  </si>
  <si>
    <t>PUPPALTR</t>
  </si>
  <si>
    <t>J82427007R</t>
  </si>
  <si>
    <t>Rruga e Elbasanit, Objekti Park Gate , Kati 1</t>
  </si>
  <si>
    <t>54X-101ET0911180</t>
  </si>
  <si>
    <t>USALALTR</t>
  </si>
  <si>
    <t>894500OX1HJLANDKZY22</t>
  </si>
  <si>
    <t>L82118017S</t>
  </si>
  <si>
    <t>https://www.linkedin.com/company   /ener-trade-shpk/mycompany</t>
  </si>
  <si>
    <t>ECRB-AL-20230203-001</t>
  </si>
  <si>
    <t>03.02.2023</t>
  </si>
  <si>
    <t>Energy Financing Team Tirana</t>
  </si>
  <si>
    <t>Rruga Murat Toptani, Qendra e Biznesit EUROCOL, Kati 3</t>
  </si>
  <si>
    <t>54X-EFT-TIRANA-V</t>
  </si>
  <si>
    <t xml:space="preserve">L71801017U </t>
  </si>
  <si>
    <t>www.eft-group.net</t>
  </si>
  <si>
    <t>ECRB-AL-20230207-001</t>
  </si>
  <si>
    <t>07.02.2023</t>
  </si>
  <si>
    <t>Energy 24</t>
  </si>
  <si>
    <t xml:space="preserve">Rruga Ismail Qemali Pall 11 Kati 2 (Pallati Telesport)  </t>
  </si>
  <si>
    <t>54-I-1011EN-248</t>
  </si>
  <si>
    <t>L91331002S</t>
  </si>
  <si>
    <t>ECRB-AL-20230216-001</t>
  </si>
  <si>
    <t>16.02.2023</t>
  </si>
  <si>
    <t>Future Energy Trading and Exchange Dynamics</t>
  </si>
  <si>
    <t>Rruga Bilal Golemi, Ndertesa 28 Hyrja 7 Ap 14</t>
  </si>
  <si>
    <t>54-X-I-101FETED-J</t>
  </si>
  <si>
    <t>M21421046C</t>
  </si>
  <si>
    <t>www.fuentedynamics.com</t>
  </si>
  <si>
    <t>ECRB-AL-20230220-001</t>
  </si>
  <si>
    <t>20.02.2023</t>
  </si>
  <si>
    <t>Ayen AS Energji</t>
  </si>
  <si>
    <t>Rruga Papa Gjon Pali II, ABA Business Center,</t>
  </si>
  <si>
    <t>23X--150416-A--N</t>
  </si>
  <si>
    <t>L11731504A</t>
  </si>
  <si>
    <t>http://www.ayen.com.tr/</t>
  </si>
  <si>
    <t>http://www.ayen.com.tr/en/ayen-as-energji-sha-arnautluk</t>
  </si>
  <si>
    <t>Ayen Energy Trading</t>
  </si>
  <si>
    <t>Rruga Papa Gjon Pali II, ABA Business Center, Nr.601</t>
  </si>
  <si>
    <t>23X--140426-AY-W</t>
  </si>
  <si>
    <t>L32130008F</t>
  </si>
  <si>
    <t>ECRB-AL-20230222-001</t>
  </si>
  <si>
    <t>22.02.2023</t>
  </si>
  <si>
    <t>Rruga Vaso Pasha, Pasuria me Nr. 3/64+1-7/2, Zona Kadastrale 8270</t>
  </si>
  <si>
    <t>54X-11LKE250319U</t>
  </si>
  <si>
    <t>L91325503D</t>
  </si>
  <si>
    <t>https://www.ez-5energy.com</t>
  </si>
  <si>
    <t>ECRB-AL-20230217-001</t>
  </si>
  <si>
    <t>17.02.2023</t>
  </si>
  <si>
    <t xml:space="preserve">Devoll Hydropower </t>
  </si>
  <si>
    <t xml:space="preserve">ABA Business Center, Zyra Nr. 1206, Rruga "Papa Gjon Pali II" </t>
  </si>
  <si>
    <t>23X--150409-DHP5</t>
  </si>
  <si>
    <t>529900FCS5S6HQ1B8S98</t>
  </si>
  <si>
    <t xml:space="preserve">K82418002C </t>
  </si>
  <si>
    <t>https://www.statkraft.al/</t>
  </si>
  <si>
    <t xml:space="preserve">https://www.statkraft.com/what-we-offer/market-transparency/ </t>
  </si>
  <si>
    <t>ECRB-AL-20230310-001</t>
  </si>
  <si>
    <t>10.03.2023</t>
  </si>
  <si>
    <t xml:space="preserve">ENSCO Trading (Albania) </t>
  </si>
  <si>
    <t>Njesia Bashkiake nr. l 0, Rruga Bogdaneve, Vila nr.22, nr.2</t>
  </si>
  <si>
    <t>54X-110IESA1019G</t>
  </si>
  <si>
    <t>HYVEDEMM591</t>
  </si>
  <si>
    <t>L9l8l9025L</t>
  </si>
  <si>
    <t>https://www.ensco.eu/</t>
  </si>
  <si>
    <t>ECRB-AL-20230316-001</t>
  </si>
  <si>
    <t>16.03.2023</t>
  </si>
  <si>
    <t>Lengarica &amp; Energy</t>
  </si>
  <si>
    <t>Rruga Jul Variboba, Vila nr. 10, Tirane</t>
  </si>
  <si>
    <t>54X-L-1010H-LENU</t>
  </si>
  <si>
    <t>K83026602A</t>
  </si>
  <si>
    <t>www.ensohydro.at</t>
  </si>
  <si>
    <t>ECRB-AL-20230317-001</t>
  </si>
  <si>
    <t>17.03.2023</t>
  </si>
  <si>
    <t xml:space="preserve">FURNIZUESI I TREGUT TE LIRE </t>
  </si>
  <si>
    <t>Bulevardi "Gjergj Fishta", Ndertesa Nr. 88, H. 1, Kati i IV, Njesia Administrative Nr. 7,</t>
  </si>
  <si>
    <t>54X-101 0IFT0220P</t>
  </si>
  <si>
    <t>AL37202110060000000001446945</t>
  </si>
  <si>
    <t xml:space="preserve">L81530029T </t>
  </si>
  <si>
    <t>www.oshee.al</t>
  </si>
  <si>
    <t>ECRB-AL-20230317-002</t>
  </si>
  <si>
    <t>Rruga Ibrahim Rugova, pallati nr. l 4 KT, "Green Park", Ap.nr.39, kati 6, Njesia Administrative Nr.5</t>
  </si>
  <si>
    <t>23X-131115Kl--1</t>
  </si>
  <si>
    <t xml:space="preserve">SGSBALTX  (RAIFFEISEN BANK)      NCBAALTX  (BKT)    </t>
  </si>
  <si>
    <t>K02727230T</t>
  </si>
  <si>
    <t>www.kurum.al</t>
  </si>
  <si>
    <t>ECRB-AL-20230317-003</t>
  </si>
  <si>
    <t>Rruga.Ibrahim Rugova, Sky Tower, Godina nr. 5, Kati 9, Zyra 91</t>
  </si>
  <si>
    <t>23X--121120DCALG</t>
  </si>
  <si>
    <t>L21702005R</t>
  </si>
  <si>
    <t>www.danskecommodities.com</t>
  </si>
  <si>
    <t>ECRB-AL-20230320-001</t>
  </si>
  <si>
    <t>20.03.2023</t>
  </si>
  <si>
    <t xml:space="preserve">Dragobia Energy </t>
  </si>
  <si>
    <t xml:space="preserve">Rruga "Papa Gjon Pali II", Ndeitese Nr. 12, ABA Business Center </t>
  </si>
  <si>
    <t>54X-I-l l 1DRG-0l W</t>
  </si>
  <si>
    <t>SGSBALTX / PUPPALTR</t>
  </si>
  <si>
    <t>K92025004T</t>
  </si>
  <si>
    <t>ECRB-AL-20230320-002</t>
  </si>
  <si>
    <t>Natyre Energy</t>
  </si>
  <si>
    <t>Rruga Prush Nr 48,Vaqarr</t>
  </si>
  <si>
    <t>54X-L01-EN-11YRL</t>
  </si>
  <si>
    <t>L72220033M</t>
  </si>
  <si>
    <t>www.natyreenergy.com</t>
  </si>
  <si>
    <t xml:space="preserve">Fumizuesi i Sherbimit Universal </t>
  </si>
  <si>
    <t>Bulevardi "Gjergj Fishta", Ndertesa Nr. 88, H. 1, Kati i 2, Njesia Administrative Nr. 7,</t>
  </si>
  <si>
    <t>54X-0101IFSH022Q</t>
  </si>
  <si>
    <t xml:space="preserve">L81530016L </t>
  </si>
  <si>
    <t xml:space="preserve">www.fshu.al </t>
  </si>
  <si>
    <t>ECRB-AL-20230323-001</t>
  </si>
  <si>
    <t>23.03.2023</t>
  </si>
  <si>
    <t>LAJTHIZA INVEST</t>
  </si>
  <si>
    <t xml:space="preserve">Lajthize, Njësia Administrative Qafë-mali, </t>
  </si>
  <si>
    <t xml:space="preserve"> Fushe -Arrëz</t>
  </si>
  <si>
    <t>54X-L-101 ILTH-lS</t>
  </si>
  <si>
    <t>PUPPALTR XXX</t>
  </si>
  <si>
    <t>J98009202P</t>
  </si>
  <si>
    <t>www.laithiza.al</t>
  </si>
  <si>
    <t>ECRB-AL-20230324-001</t>
  </si>
  <si>
    <t>24.03.2023</t>
  </si>
  <si>
    <t>Hec-i Bishnica 1,2</t>
  </si>
  <si>
    <t>Blvd: B.Curri, E.T.C, kati IV, zyra 5/2,</t>
  </si>
  <si>
    <t>54X-1-10011HB12W</t>
  </si>
  <si>
    <t>AL84202110750000001002955860</t>
  </si>
  <si>
    <t>K82403011S</t>
  </si>
  <si>
    <t>ECRB-AL-20230324-002</t>
  </si>
  <si>
    <t>Heci Tervolit</t>
  </si>
  <si>
    <t>Komuna Pishaj Gramsh</t>
  </si>
  <si>
    <t>Gramsh</t>
  </si>
  <si>
    <t>54X-1-21010IHTEI</t>
  </si>
  <si>
    <t>ALI 6202112190000000013351925</t>
  </si>
  <si>
    <t>K73621202N</t>
  </si>
  <si>
    <t>www .hecitevolit.com</t>
  </si>
  <si>
    <t>ECRB-AL-20230331-001</t>
  </si>
  <si>
    <t>Axpo Albania</t>
  </si>
  <si>
    <t>Rruga e Rinasit, Tirana Business Park, Nd.07, Fushe Preze</t>
  </si>
  <si>
    <t>23X—150330-AA-K</t>
  </si>
  <si>
    <t>529900ZABTUMR58SS885</t>
  </si>
  <si>
    <t>K51628010V</t>
  </si>
  <si>
    <t>www.axpo.com</t>
  </si>
  <si>
    <t>ECRB-AL-20230331-002</t>
  </si>
  <si>
    <t>ADA SOLAR SE</t>
  </si>
  <si>
    <t>Rruga "Dervish Hima", Ada Tower</t>
  </si>
  <si>
    <t>54X-1-01 00lADS-6</t>
  </si>
  <si>
    <t xml:space="preserve">L81906036J </t>
  </si>
  <si>
    <r>
      <rPr>
        <b/>
        <sz val="10"/>
        <rFont val="Times New Roman"/>
        <family val="1"/>
      </rPr>
      <t>Qyteti ku ndodhet
Kompania</t>
    </r>
  </si>
  <si>
    <r>
      <rPr>
        <b/>
        <sz val="10"/>
        <rFont val="Times New Roman"/>
        <family val="1"/>
      </rPr>
      <t>NIPT i
Kompanisë</t>
    </r>
  </si>
  <si>
    <r>
      <rPr>
        <u/>
        <sz val="10"/>
        <color rgb="FF0070C0"/>
        <rFont val="Times New Roman"/>
        <family val="1"/>
      </rPr>
      <t>www.gsa.al</t>
    </r>
  </si>
  <si>
    <r>
      <rPr>
        <u/>
        <sz val="10"/>
        <color rgb="FF0070C0"/>
        <rFont val="Times New Roman"/>
        <family val="1"/>
      </rPr>
      <t>https://www.gen-</t>
    </r>
    <r>
      <rPr>
        <sz val="10"/>
        <color rgb="FF0070C0"/>
        <rFont val="Times New Roman"/>
        <family val="1"/>
      </rPr>
      <t xml:space="preserve"> </t>
    </r>
    <r>
      <rPr>
        <u/>
        <sz val="10"/>
        <color rgb="FF0070C0"/>
        <rFont val="Times New Roman"/>
        <family val="1"/>
      </rPr>
      <t>i.eu/at/en/</t>
    </r>
  </si>
  <si>
    <r>
      <rPr>
        <u/>
        <sz val="10"/>
        <color rgb="FF0070C0"/>
        <rFont val="Times New Roman"/>
        <family val="1"/>
      </rPr>
      <t>https://www.gen-i.eu/at/en/</t>
    </r>
  </si>
  <si>
    <r>
      <rPr>
        <u/>
        <sz val="10"/>
        <color rgb="FF0070C0"/>
        <rFont val="Times New Roman"/>
        <family val="1"/>
      </rPr>
      <t>www.albesptc.al</t>
    </r>
  </si>
  <si>
    <r>
      <rPr>
        <u/>
        <sz val="10"/>
        <color rgb="FF0070C0"/>
        <rFont val="Times New Roman"/>
        <family val="1"/>
      </rPr>
      <t>www.kesh.al</t>
    </r>
  </si>
  <si>
    <r>
      <rPr>
        <u/>
        <sz val="10"/>
        <color rgb="FF0070C0"/>
        <rFont val="Times New Roman"/>
        <family val="1"/>
      </rPr>
      <t>www.noaenergy.al</t>
    </r>
  </si>
  <si>
    <r>
      <rPr>
        <u/>
        <sz val="10"/>
        <color rgb="FF0070C0"/>
        <rFont val="Times New Roman"/>
        <family val="1"/>
      </rPr>
      <t>www.ost.al</t>
    </r>
  </si>
  <si>
    <r>
      <rPr>
        <u/>
        <sz val="10"/>
        <color rgb="FF0070C0"/>
        <rFont val="Times New Roman"/>
        <family val="1"/>
      </rPr>
      <t>www.ost.al/te-dhena/</t>
    </r>
  </si>
  <si>
    <r>
      <rPr>
        <u/>
        <sz val="10"/>
        <color rgb="FF0070C0"/>
        <rFont val="Times New Roman"/>
        <family val="1"/>
      </rPr>
      <t>www.infotelecom.al</t>
    </r>
  </si>
  <si>
    <r>
      <rPr>
        <u/>
        <sz val="10"/>
        <color rgb="FF0070C0"/>
        <rFont val="Times New Roman"/>
        <family val="1"/>
      </rPr>
      <t>www.rnrgy.com</t>
    </r>
  </si>
  <si>
    <t>Nëntor</t>
  </si>
  <si>
    <t>Bilanci i Energjisë Elektrike për vitin 2023</t>
  </si>
  <si>
    <t>PARAQITJA SKEMATIKE E FLUKSEVE TE ENERGJISE NE SISTEMIN ELEKTRO-ENERGJITIK SHQIPETAR  VITI 2023 (MWh) (4-mujori)</t>
  </si>
  <si>
    <t>Klientene treg te hapur (TL)</t>
  </si>
  <si>
    <t>BILANC  OSSH, FSHU,FTL sha 2023 (4-mujori)</t>
  </si>
  <si>
    <t>3.1+3.2+3.3</t>
  </si>
  <si>
    <t>2023 (4-M)</t>
  </si>
  <si>
    <t>Jo - Buxhetore</t>
  </si>
  <si>
    <t>30.04.2023</t>
  </si>
  <si>
    <t>NIVELI I HUMBJEVE   (%) 2009-2023</t>
  </si>
  <si>
    <t>Niveli i Arketimeve   ( %)   2009-2023</t>
  </si>
  <si>
    <t>2023(4m)</t>
  </si>
  <si>
    <t>PRODHIMI GJATE VITIT 2023 NGA CENTRALET E LIDHURA NE RRJETIN E TRANSMETIMIT  (MWh)</t>
  </si>
  <si>
    <t>HECET DHE  KAPACITETI</t>
  </si>
  <si>
    <t>MW</t>
  </si>
  <si>
    <t>SUBJEKTI</t>
  </si>
  <si>
    <t>LIDHJA</t>
  </si>
  <si>
    <t>PRILL</t>
  </si>
  <si>
    <t>Hec "Fierze" me fuqi  500 MW</t>
  </si>
  <si>
    <t xml:space="preserve"> “KESH” sha</t>
  </si>
  <si>
    <t>220 kV</t>
  </si>
  <si>
    <t>Hec "Koman"  me fuqi  600 MW</t>
  </si>
  <si>
    <t>Hec "V. Dejes" me fuqi  250 MW</t>
  </si>
  <si>
    <t>Tec Vlora me fuqi 98 MW</t>
  </si>
  <si>
    <t>Hec "Ulez" me fuqi  25,2 MW</t>
  </si>
  <si>
    <t xml:space="preserve"> “Kurum International” sh.a.</t>
  </si>
  <si>
    <t>110 kV</t>
  </si>
  <si>
    <t>Hec "Shkopet" me fuqi   24 MW</t>
  </si>
  <si>
    <t>Hec "Bistrica 1" me fuqi  22,5Mw</t>
  </si>
  <si>
    <t>Hec "Bistrica 2" me fuqi  5 Mw</t>
  </si>
  <si>
    <t>Hec"Peshqesh"me fuqi 27,94 MW;,</t>
  </si>
  <si>
    <t>"Ayen As Energji"sha</t>
  </si>
  <si>
    <t>Hec"Fangu"me fuqi 74.6   MW;,</t>
  </si>
  <si>
    <t>Hec "Banje" me fuqi 73 MW</t>
  </si>
  <si>
    <t xml:space="preserve">"Devoll Hydropower" sha </t>
  </si>
  <si>
    <t>Hec "Moglice" me fuqi 184 MW</t>
  </si>
  <si>
    <t>111 kV</t>
  </si>
  <si>
    <t>Hec Qami-1</t>
  </si>
  <si>
    <t>"Lajthiza Invest "shpk</t>
  </si>
  <si>
    <t>Hec "Ashta"  me fuqi   48,2 MW</t>
  </si>
  <si>
    <t>"Energji Ashta" shpk</t>
  </si>
  <si>
    <t>Hec "Bishnica 2"  me fuqi   2.5 MW</t>
  </si>
  <si>
    <t>“HEC Bishnica 1,2 “shpk</t>
  </si>
  <si>
    <t>Hec "Dardhe"  me fuqi   5,8 MW</t>
  </si>
  <si>
    <t>“Wenerg “ shpk</t>
  </si>
  <si>
    <t>Hec”Truen” me fuqi 2,5 MW</t>
  </si>
  <si>
    <t>”TRUEN” shpk</t>
  </si>
  <si>
    <t>Hec”Ternove” me fuqi 8.385 Mw</t>
  </si>
  <si>
    <t>”TEODORI 2003” shpk</t>
  </si>
  <si>
    <t>Hec”Gjorice” me fuqi 4.18 Mw (+h/c ne prodhim)</t>
  </si>
  <si>
    <t>”DITEKO” shpk</t>
  </si>
  <si>
    <t>Hec "Sllabinje" me fuqi   13,8 MW</t>
  </si>
  <si>
    <t>“Power Elektrik Slabinje” shpk</t>
  </si>
  <si>
    <t xml:space="preserve">Hec"Bele 1"me fuqi 5 MW ; </t>
  </si>
  <si>
    <t>"Euron Energy" shpk</t>
  </si>
  <si>
    <t>Hec"Topojan 2" me fuqi 5,8 MW,</t>
  </si>
  <si>
    <t>Hec"Bele 2"me fuqi 11 MW ;</t>
  </si>
  <si>
    <t>"Alb-Energy" shpk</t>
  </si>
  <si>
    <t>Hec"Topojan 1" me fuqi 2,9 MW,</t>
  </si>
  <si>
    <t>Hec"Orgjost I Ri" me fuqi 4,8 MW</t>
  </si>
  <si>
    <t>"Energal" shpk</t>
  </si>
  <si>
    <t xml:space="preserve">Hec "Cerunje-1"  me fuqi  2.3 MW; </t>
  </si>
  <si>
    <t>”Energy partners Al” shpk</t>
  </si>
  <si>
    <t xml:space="preserve">Hec "Cerunje-2"  me fuqi  2.8 MW; </t>
  </si>
  <si>
    <t>Hec "Rrupe" me fuqi 3.6 MW;</t>
  </si>
  <si>
    <t>Hec "Rapuni 1,2"  me fuqi  4 dhe 4.1 MW</t>
  </si>
  <si>
    <t>“C &amp; S Construction Energy” shpk</t>
  </si>
  <si>
    <t>Hec "Rapuni 3,4"  me fuqi   8.857 MW</t>
  </si>
  <si>
    <t>“C &amp; S Energy” shpk</t>
  </si>
  <si>
    <t>Hec”Llapaj” me fuqi 13,62 MW</t>
  </si>
  <si>
    <t>”Gjo.Spa.POWER”shpk</t>
  </si>
  <si>
    <t>Hec"Lengarice" me fuqi 8.94 MW</t>
  </si>
  <si>
    <t>"Lengarica &amp; Energy" shpk</t>
  </si>
  <si>
    <t>Hec”Lura 1” me fuqi 6,54 MW</t>
  </si>
  <si>
    <t>”Erdat Lura” shpk</t>
  </si>
  <si>
    <t>Hec”Lura 2” me fuqi 4,02 MW</t>
  </si>
  <si>
    <t>Hec”Lura 3” me fuqi 5,66 MW</t>
  </si>
  <si>
    <t>Hec"Malla" me fuqi 5,455 MW</t>
  </si>
  <si>
    <t>"Gjure Rec" shpk</t>
  </si>
  <si>
    <t>Hec Prella me fuqi 14.97 MW</t>
  </si>
  <si>
    <t>"Prelle Energji"</t>
  </si>
  <si>
    <t>HEC Cemerica 1</t>
  </si>
  <si>
    <t>”REJ ENERGY” shpk</t>
  </si>
  <si>
    <t>HEC Cemerica 2</t>
  </si>
  <si>
    <t>HEC Cemerica 3</t>
  </si>
  <si>
    <t>HEC TUÇ</t>
  </si>
  <si>
    <t>MC Inerte Lumzi</t>
  </si>
  <si>
    <t>HEC Lumzi</t>
  </si>
  <si>
    <t>Hec Denas</t>
  </si>
  <si>
    <t>"Denas Power" shpk</t>
  </si>
  <si>
    <t>Llënga 1</t>
  </si>
  <si>
    <t>“HEC LLËNGË” sh.p.k</t>
  </si>
  <si>
    <t>Llënga 2</t>
  </si>
  <si>
    <t>Llënga 3</t>
  </si>
  <si>
    <t xml:space="preserve">HEC Shpella Poshte </t>
  </si>
  <si>
    <t>Liria Energji shpk</t>
  </si>
  <si>
    <t>HEC Germani 1</t>
  </si>
  <si>
    <t>SA'GA-MAT shpk</t>
  </si>
  <si>
    <t>HEC Germani 2</t>
  </si>
  <si>
    <t>Hec Lashkiza 1</t>
  </si>
  <si>
    <t>HEC Lashkiza shpk</t>
  </si>
  <si>
    <t>Hec Lashkiza 2</t>
  </si>
  <si>
    <t>Hec Seta 1+2</t>
  </si>
  <si>
    <t>“Hydro Seta” sh.p.k</t>
  </si>
  <si>
    <t>Hec Seta 3</t>
  </si>
  <si>
    <t>Hec Seta 4</t>
  </si>
  <si>
    <t>HEC Darsi 1,2,3</t>
  </si>
  <si>
    <t>Henz Energy shpk</t>
  </si>
  <si>
    <t>HEC Egnatia</t>
  </si>
  <si>
    <t>REMI shpk</t>
  </si>
  <si>
    <t>HEC Seka &amp; Zais/684</t>
  </si>
  <si>
    <t>SEKA Hydopower shpk</t>
  </si>
  <si>
    <t>HEC ARSTI</t>
  </si>
  <si>
    <t>Hec Arsti shpk</t>
  </si>
  <si>
    <t>HEC KASKADA GJADER T1/344</t>
  </si>
  <si>
    <t>S.P.E. Gjader shpk</t>
  </si>
  <si>
    <t>HEC-et Dragobia&amp;Ceremi/686</t>
  </si>
  <si>
    <t>Dragobia Energy shpk</t>
  </si>
  <si>
    <t xml:space="preserve">HEC Veleshica 1,2 </t>
  </si>
  <si>
    <t>"Kalisi Hydropower"shpk</t>
  </si>
  <si>
    <t>PRODHIMI GJATE VITIT 2023 NGA CENTRALET E LIDHURA NE RRJETIN E SHPERNDARJES  (MWh)</t>
  </si>
  <si>
    <t>Hec"Lanabregas" me fuqi 5 MW</t>
  </si>
  <si>
    <t>"Hec Lanabregas" sha</t>
  </si>
  <si>
    <t>Hec "Lenie" me fuqi   400 kW</t>
  </si>
  <si>
    <t>“EMIKEL 2003” sh.p.k</t>
  </si>
  <si>
    <t>10kV</t>
  </si>
  <si>
    <t>Hec "Çorovode" me fuqi  200 kW</t>
  </si>
  <si>
    <t>Hec "Smokthine" me fuqi   9,2 MW</t>
  </si>
  <si>
    <t>“Albania Green Energy” sh.p.k</t>
  </si>
  <si>
    <t>35 kV</t>
  </si>
  <si>
    <t>Hec "Bulqize" me fuqi 0,6 MW (Diber)</t>
  </si>
  <si>
    <t>"Balkan Green Energy" shpk</t>
  </si>
  <si>
    <t>Hec "Homesh" me fuqi 0,395 MW (Diber</t>
  </si>
  <si>
    <t>Hec "Zerqan" me fuqi 0,625 MW (Diber)</t>
  </si>
  <si>
    <t>6kV</t>
  </si>
  <si>
    <t>Hec "Arras" me fuqi 4,8 MW (Diber)</t>
  </si>
  <si>
    <t>20kV</t>
  </si>
  <si>
    <t>Hec "Orgjost" me fuqi 1,2 MW (Kukes)</t>
  </si>
  <si>
    <t>Hec "Lekbibaj" me fuqi 1,4 MW (Tropoje)</t>
  </si>
  <si>
    <t>Hec "Dukagjin" me fuqi 0,64 MW (Shkoder)</t>
  </si>
  <si>
    <t>Hec "Marjan" me fuqi 0,2 MW (Korce)</t>
  </si>
  <si>
    <t>Hec "Lozhan" me fuqi 0,1 MW (Korce)</t>
  </si>
  <si>
    <t>Hec "Barmash" me fuqi 0,83 MW (Kolonje)</t>
  </si>
  <si>
    <t>Hec "Treske 2" me fuqi 0,25 MW (Korce)</t>
  </si>
  <si>
    <t>Hec "Nikolice" me fuqi 0,7 MW (Korce)</t>
  </si>
  <si>
    <t>Hec "Funares" me fuqi 1,92 MW (Librazhd)</t>
  </si>
  <si>
    <t>Hec "Lunik" me fuqi 0,2 MW (Librazhd)</t>
  </si>
  <si>
    <t>Hec "Kerpice" me fuqi 0,42 MW (Gramsh)</t>
  </si>
  <si>
    <t>Hec "Ujanik" me fuqi 0,63 MW (Skrapar)</t>
  </si>
  <si>
    <t>Hec "Borsh" me fuqi 0,25 MW (Sarande)</t>
  </si>
  <si>
    <t>Hec "Leshnice" me fuqi 0,38 MW (Sarande)</t>
  </si>
  <si>
    <t>10/6kv</t>
  </si>
  <si>
    <t>Hec "Velcan" me fuqi 1,2 MW (Korce)</t>
  </si>
  <si>
    <t>Hec "Muhur" me fuqi 0,25 MW (Diber)</t>
  </si>
  <si>
    <t>Hec "Rajan" me fuqi 1,02 MW (Kolonje)</t>
  </si>
  <si>
    <t>Hec "Lure" me fuqi 0,75 MW (Diber)</t>
  </si>
  <si>
    <t>Hec "Gjanç "  me fuqi   2,96  MW</t>
  </si>
  <si>
    <t>“Spahiu Gjanç” sh.p.k.</t>
  </si>
  <si>
    <t>Hec "Bogove"  me fuqi   2,5 MW</t>
  </si>
  <si>
    <t>“Wonder power” sha</t>
  </si>
  <si>
    <t>Hec "Xhyre"  me fuqi   570 kW</t>
  </si>
  <si>
    <t>“Amal” sh.p.k</t>
  </si>
  <si>
    <t>Hec "Stranik" me fuqi   4.6 MW</t>
  </si>
  <si>
    <t>“Hidroinvest 1” shpk</t>
  </si>
  <si>
    <t>35kV</t>
  </si>
  <si>
    <t>Hec "Zall Tore"  me fuqi   3 MW</t>
  </si>
  <si>
    <t>Hec "Klos"  me fuqi   1,95 MW</t>
  </si>
  <si>
    <t>“Malido-Energji” shpk</t>
  </si>
  <si>
    <t>Hec "Borje"  me fuqi   1.5 MW</t>
  </si>
  <si>
    <t>“HIDROALBANIA Energji” shpk</t>
  </si>
  <si>
    <t>Hec "Cernaleve "  me fuqi   2.95 MW</t>
  </si>
  <si>
    <t>Hec "Cernaleve 1"  me fuqi   3.27 MW</t>
  </si>
  <si>
    <t>Hec "Murdhar 1"  me fuqi   2.68 MW</t>
  </si>
  <si>
    <t>“HydroEnergy “shpk</t>
  </si>
  <si>
    <t>Hec "Murdhar 2"  me fuqi   1 MW</t>
  </si>
  <si>
    <t>Hec "Dishnice" me fuqi   0.2 MW</t>
  </si>
  <si>
    <t>“Dishnica Energy” shpk</t>
  </si>
  <si>
    <t>hec "Lubonje"  me fuqi   0.3 Mw</t>
  </si>
  <si>
    <t>“Elektro Lubonje” shpk</t>
  </si>
  <si>
    <t>Hec "Peshke"  me fuqi   3.43 MW</t>
  </si>
  <si>
    <t>“Koka &amp; Ergi Energy Peshk” shpk</t>
  </si>
  <si>
    <t>Hec "Labinot –Mal" me fuqi   0.25 MW</t>
  </si>
  <si>
    <t>”Ansara Koncension” shpk</t>
  </si>
  <si>
    <t>Hec "Pobreg"  me fuqi   12,3 MW</t>
  </si>
  <si>
    <t>”Energy Plus” shpk</t>
  </si>
  <si>
    <t>HEC Gorice</t>
  </si>
  <si>
    <t>Hec "Vlushe" me fuqi 14.2 MW</t>
  </si>
  <si>
    <t>”Hec Vlushe ” shpk</t>
  </si>
  <si>
    <t>Hec"Belesova 1" me fuqi  0.150 MW</t>
  </si>
  <si>
    <t>”Korkis 2009” shpk</t>
  </si>
  <si>
    <t>Hec "Faqekuq 1,2" me fuqi (3 MW; 3.4 MW)</t>
  </si>
  <si>
    <t xml:space="preserve">”HP OSTROVICA” shpk </t>
  </si>
  <si>
    <t>Hec"Shemri" me fuqi  1 MW</t>
  </si>
  <si>
    <t>”Erald Energjitik” shpk</t>
  </si>
  <si>
    <t>Hec"Mgulle" me fuqi  0.28 MW</t>
  </si>
  <si>
    <t>Hec"Kryezi 1" me fuqi  0.6 Mw</t>
  </si>
  <si>
    <t>”Bekim Energjitik” shpk</t>
  </si>
  <si>
    <t>Hec"Selishte" me fuqi  2 MW</t>
  </si>
  <si>
    <t xml:space="preserve">”Selishte” shpk </t>
  </si>
  <si>
    <t>Hec”Carshove” me fuqi 1.5 Mw</t>
  </si>
  <si>
    <t>”ERMA MP” shpk</t>
  </si>
  <si>
    <t>Hec”Ura e Dashit” me fuqi 1,2MW</t>
  </si>
  <si>
    <t>Hec”Gizavesh” me fuqi 0.5 MW</t>
  </si>
  <si>
    <t>”Dosku Energy” shpk</t>
  </si>
  <si>
    <t>Hec “Koka 1”  me fuqi 3,2 MW</t>
  </si>
  <si>
    <t>”Snow Energy” shpk</t>
  </si>
  <si>
    <t>Hec “Stravaj”  me fuqi 3,6 MW</t>
  </si>
  <si>
    <t>”Stravaj Energji” shpk</t>
  </si>
  <si>
    <t>Hec”Picar 1”  me fuqi 0,2 MW</t>
  </si>
  <si>
    <t>”Peshku Picar 1” shpk</t>
  </si>
  <si>
    <t>Hec Kamican</t>
  </si>
  <si>
    <t>Hec”Vertop” me fuqi 1,52 Mw</t>
  </si>
  <si>
    <t>”Hydro Salillari Energy ”shpk</t>
  </si>
  <si>
    <t>35kv</t>
  </si>
  <si>
    <t>Hec Vardar</t>
  </si>
  <si>
    <t>Hec”Martanesh” me fuqi 10,5 MW</t>
  </si>
  <si>
    <t>”Albanian Power” shpk</t>
  </si>
  <si>
    <t>Hec Kalis</t>
  </si>
  <si>
    <t>Hec”Verba 1,2” me fuqi (2 MW, 3 MW)</t>
  </si>
  <si>
    <t>”Hydro power Plant Of Korca” shpk</t>
  </si>
  <si>
    <t>Hec Pisha</t>
  </si>
  <si>
    <t>Hec”Fterra” me fuqi1,08 MW</t>
  </si>
  <si>
    <t>”Hidro Borshi” shpk</t>
  </si>
  <si>
    <t>Hec Lingjanca1&amp;2</t>
  </si>
  <si>
    <t>Hec”Ostren i Vogel” me fuqi 0,32 MW</t>
  </si>
  <si>
    <t>”Lu &amp; Co Eco Energy” shpk</t>
  </si>
  <si>
    <t>Hec”Kozel” me fuqi 0,5 MW</t>
  </si>
  <si>
    <t>”E.T.H.H. ”shpk</t>
  </si>
  <si>
    <t>Hec”Helmes 1” me fuqi 0,8 MW</t>
  </si>
  <si>
    <t>Hec”Helmes 2” me fuqi 0,5, MW</t>
  </si>
  <si>
    <t>Hec”Qafezeze” me fuqi 0,4 MW</t>
  </si>
  <si>
    <t>”Caushi Energji” shpk</t>
  </si>
  <si>
    <t>Hec”Trebisht” me fuqi 1,775 MW</t>
  </si>
  <si>
    <t>”SA.GLE.Kompani ”shpk</t>
  </si>
  <si>
    <t>Hec Miraka</t>
  </si>
  <si>
    <t>Hec”Mollaj” me fuqi 0,6 MW</t>
  </si>
  <si>
    <t>"Energji Xhaci" shpk</t>
  </si>
  <si>
    <t>Hec”Tucep” me fuqi 0,4 MW</t>
  </si>
  <si>
    <t>”Tucep” shpk</t>
  </si>
  <si>
    <t>Hec”Treska4” me fuqi  3,6 MW</t>
  </si>
  <si>
    <t>”Hec-Treske”shpk</t>
  </si>
  <si>
    <t>Hec”Treska3” me fuqi   0.3 MW</t>
  </si>
  <si>
    <t>Hec”Treska 2T” 5 me fuqi 0.62     MW</t>
  </si>
  <si>
    <t>Hec”Sotire1 &amp; 2” me fuqi  2,2 MW</t>
  </si>
  <si>
    <t>”Hidro Energy Sotire”shpk</t>
  </si>
  <si>
    <t>Hec”Shutine” me fuqi  2,4 MW</t>
  </si>
  <si>
    <t>”Shutina energji”shpk</t>
  </si>
  <si>
    <t>Hec”Cekrez 1,2” me fuqi (0,23 MW; 0.43 MW)</t>
  </si>
  <si>
    <t>”Zall Herr Energji 2011”shpk</t>
  </si>
  <si>
    <t>Hec”Qarr” me fuqi  1 MW</t>
  </si>
  <si>
    <t>”Hec Qarr &amp; Kaltanj”shpk</t>
  </si>
  <si>
    <t>Hec”Bisak” me fuqi 1,3 MW</t>
  </si>
  <si>
    <t>”Bardhgjana” shpk</t>
  </si>
  <si>
    <t>6kv</t>
  </si>
  <si>
    <t>Hec Gjinar</t>
  </si>
  <si>
    <t>Hec”Shales” me fuqi  1,08 MW</t>
  </si>
  <si>
    <t>”Gjoka Konstruksion Energji” shpk</t>
  </si>
  <si>
    <t>Hec”Strelce” me fuqi  1,174 MW</t>
  </si>
  <si>
    <t>Hec "Shpelle" me fuqi   400 kW</t>
  </si>
  <si>
    <t>“Sarolli” sh.p.k</t>
  </si>
  <si>
    <t>Hec "Bicaj" me fuqi   3,1 MW</t>
  </si>
  <si>
    <t>“EN-KU”  sh.p.k</t>
  </si>
  <si>
    <t>Hec "Leskovik 1" me fuqi  1072 kW</t>
  </si>
  <si>
    <t>“Maksi Elektrik” sh.p.k</t>
  </si>
  <si>
    <t>Hec Backa 1</t>
  </si>
  <si>
    <t>Hec "Leskovik 2" me fuqi  1100 kW</t>
  </si>
  <si>
    <t>Hec "Orenjë" me fuqi   875 kW</t>
  </si>
  <si>
    <t>“Juana” sh.p.k</t>
  </si>
  <si>
    <t>Hec "Tamarë" me fuqi  750 kW</t>
  </si>
  <si>
    <t>“WTS Energji” shpk</t>
  </si>
  <si>
    <t>Hec "Benë" me fuqi   1000 kW</t>
  </si>
  <si>
    <t>“Marjakaj” shpk</t>
  </si>
  <si>
    <t>Hec "Vithkuq" 2</t>
  </si>
  <si>
    <t>HEC-Vokopola</t>
  </si>
  <si>
    <t xml:space="preserve">Hec "Vithkuq"1 </t>
  </si>
  <si>
    <t>“Favina 1” shpk</t>
  </si>
  <si>
    <t>35/10kV</t>
  </si>
  <si>
    <t>Hec "Selce" me fuqi  1600 kW</t>
  </si>
  <si>
    <t>“Selca Energji” shpk</t>
  </si>
  <si>
    <t>Hec” Kumbull- Merkurth” me fuqi   0.83 Mw</t>
  </si>
  <si>
    <t>”DN &amp; NAT Energy”shpk</t>
  </si>
  <si>
    <t>Hec "Sasaj" me fuqi  8,6 MW</t>
  </si>
  <si>
    <t>“Energo – Sas” shpk</t>
  </si>
  <si>
    <t>Hec Dukona</t>
  </si>
  <si>
    <t>Hec "Tervol" me fuqi  10.6 MW</t>
  </si>
  <si>
    <t>"Hec i Tervolit" shpk</t>
  </si>
  <si>
    <t>Hec "Radove" me fuqi  2,5 MW</t>
  </si>
  <si>
    <t>"MTC Energy" shpk</t>
  </si>
  <si>
    <t>Hec"Gurshpat 1"me fuqi 0,84 MW,</t>
  </si>
  <si>
    <t>"Gurshpat Energy" shpk</t>
  </si>
  <si>
    <t>Hec"Gurshpat 2"me fuqi 0,83 MW</t>
  </si>
  <si>
    <t>Hec"Bistrica 3"me fuqi 1,57 MW,</t>
  </si>
  <si>
    <t>"Bistrica 3 Energy" shpk</t>
  </si>
  <si>
    <t>Hec"Hurdhas 1"me fuqi 1,71MW,</t>
  </si>
  <si>
    <t>"Komp Energji" shpk</t>
  </si>
  <si>
    <t>Hec"Perrollaj" me fuqi 0,5 MW</t>
  </si>
  <si>
    <t>"Fatlum" shpk</t>
  </si>
  <si>
    <t>Hec"Koxheraj" me fuqi 0,62 MW</t>
  </si>
  <si>
    <t>"Koxherri Energji" shpk</t>
  </si>
  <si>
    <t>10kv</t>
  </si>
  <si>
    <t>Hec"Kacni" me fuqi 3,87 MW</t>
  </si>
  <si>
    <t>"Kisi-Bio-Energji" shpk</t>
  </si>
  <si>
    <t>Hec Muras</t>
  </si>
  <si>
    <t>Hec"Lena 1"me fuqi 1,95 MW;,</t>
  </si>
  <si>
    <t>"Gama Energy" shpk</t>
  </si>
  <si>
    <t>Hec"Lena 2" me fuqi 2,3 MW</t>
  </si>
  <si>
    <t>Hec"Lena 2A" me fuqi 0,25 MW</t>
  </si>
  <si>
    <t>Hec "Driza" me fuqi 3,408 MW</t>
  </si>
  <si>
    <t>"Mesopotam Energy" shpk</t>
  </si>
  <si>
    <t>Hec Strelca 1,2,3 (1.504 MW, 0.325 MW, 3.52 MW)</t>
  </si>
  <si>
    <t>"Strelca Energy" shpk</t>
  </si>
  <si>
    <t>Hec "Ujanik 2" me fuqi 2,5 MW</t>
  </si>
  <si>
    <t>"HP Ujaniku Energy" shpk</t>
  </si>
  <si>
    <t>Hec "Nishove" me fuqi 1,36 MW</t>
  </si>
  <si>
    <t>"Nishova Energy" shpk</t>
  </si>
  <si>
    <t>Hec "Shtika" me fuqi 1,3 MW</t>
  </si>
  <si>
    <t>"Perparimi SK" shpk</t>
  </si>
  <si>
    <t>Hec "Ballenje" me fuqi 1,9 MW</t>
  </si>
  <si>
    <t>"Ballenja Power Martanesh" shpk</t>
  </si>
  <si>
    <t>Hec Gavran 1</t>
  </si>
  <si>
    <t>"Gavran Energy" shpk</t>
  </si>
  <si>
    <t>Hec Gavran 2</t>
  </si>
  <si>
    <t>Hec Kasollet e Selces 1</t>
  </si>
  <si>
    <t>"Xhango Energji" shpk</t>
  </si>
  <si>
    <t xml:space="preserve">Hec Holta Kabash </t>
  </si>
  <si>
    <t>HEC Kabash Porocan shpk</t>
  </si>
  <si>
    <t xml:space="preserve">Hec Holta Poroçan </t>
  </si>
  <si>
    <t>Hec Lusen 1</t>
  </si>
  <si>
    <t>"Eurobiznes" shpk</t>
  </si>
  <si>
    <t>Hec Trojet</t>
  </si>
  <si>
    <t xml:space="preserve">Hec Ura e Fanit </t>
  </si>
  <si>
    <t>Hec Drita</t>
  </si>
  <si>
    <t>“THE BLUE STAR” sh.p.k</t>
  </si>
  <si>
    <t>HEC Kabash 1&amp;2</t>
  </si>
  <si>
    <t>"Univers Energji" shpk</t>
  </si>
  <si>
    <t>HEC “Tucep 2”</t>
  </si>
  <si>
    <t>”DUKA  T2” shpk</t>
  </si>
  <si>
    <t>Hec Dobrenje Tomorrice</t>
  </si>
  <si>
    <t>DAAB Energy Group shpk</t>
  </si>
  <si>
    <t>Hec Razdoll</t>
  </si>
  <si>
    <t>Hidro Vizion shpk (I pa licens nga ERE)</t>
  </si>
  <si>
    <t>Hec Dragostunje</t>
  </si>
  <si>
    <t>”HEC-i Dragostunje” shpk</t>
  </si>
  <si>
    <t>Hec Stebleve</t>
  </si>
  <si>
    <t>“PURE ENERGY STEBLEVA” shpk</t>
  </si>
  <si>
    <t>Hec Zerec 1</t>
  </si>
  <si>
    <t>"EnRel Hydro" shpk</t>
  </si>
  <si>
    <t>Hec Zerec 2</t>
  </si>
  <si>
    <t>Hec Shëngjon 1</t>
  </si>
  <si>
    <t>“EDIANI” sh.p.k.</t>
  </si>
  <si>
    <t>Hec Deni</t>
  </si>
  <si>
    <t>Hec Shëngjon 2</t>
  </si>
  <si>
    <t>Hec Stavec</t>
  </si>
  <si>
    <t>HEC Blaç</t>
  </si>
  <si>
    <t>“BLAC ENERGY” sh.p.k</t>
  </si>
  <si>
    <t>HEC Qarrishtë</t>
  </si>
  <si>
    <t>"IDI-2005" SHPK</t>
  </si>
  <si>
    <t>HEC Vendresh</t>
  </si>
  <si>
    <t>"HP VENDRESH ENERGY" SHPK</t>
  </si>
  <si>
    <t>HEC "Antena"</t>
  </si>
  <si>
    <t>"DERBI-E" shpk</t>
  </si>
  <si>
    <t>Hec Shelli</t>
  </si>
  <si>
    <t>HEC "Kamenicë"</t>
  </si>
  <si>
    <t>HP Kamenica shpk</t>
  </si>
  <si>
    <t>Hec Daznjane</t>
  </si>
  <si>
    <t>HEC "Qytezë"</t>
  </si>
  <si>
    <t>Muso hec Qytezë</t>
  </si>
  <si>
    <t>HEC Marjan Gura e Vesheve</t>
  </si>
  <si>
    <t>Marituda Shpk</t>
  </si>
  <si>
    <t>HEC Skatinë</t>
  </si>
  <si>
    <t>Skatina Hec Shpk</t>
  </si>
  <si>
    <t>HEC Kaparjel</t>
  </si>
  <si>
    <t>ABV Konstruksion Shpk</t>
  </si>
  <si>
    <t>HEC Letaj</t>
  </si>
  <si>
    <t>Asi-Tre Shpk</t>
  </si>
  <si>
    <t>HEC Nice</t>
  </si>
  <si>
    <t>MP-HEC Shpk</t>
  </si>
  <si>
    <t>HEC Meshurdhe</t>
  </si>
  <si>
    <t>SIMA-Com Shpk</t>
  </si>
  <si>
    <t>HEC Thanez</t>
  </si>
  <si>
    <t>AFRIMI K Shpk</t>
  </si>
  <si>
    <t>HEC OSOJE</t>
  </si>
  <si>
    <t>OSOJA HPP shpk</t>
  </si>
  <si>
    <t xml:space="preserve">Hec Voskopoje </t>
  </si>
  <si>
    <t>FAVINA 1 shpk</t>
  </si>
  <si>
    <t xml:space="preserve">Hec Nderfushas </t>
  </si>
  <si>
    <t>SGD Energji shpk</t>
  </si>
  <si>
    <t>Hec Rreshen</t>
  </si>
  <si>
    <t>Nikolli Energy shpk</t>
  </si>
  <si>
    <t xml:space="preserve">Hec Gurra </t>
  </si>
  <si>
    <t>Uleza Ndertim shpk</t>
  </si>
  <si>
    <t>Hec Vile</t>
  </si>
  <si>
    <t>Hydro Power Panariti shpk</t>
  </si>
  <si>
    <t>Dukona shpk</t>
  </si>
  <si>
    <t>Hec Prevalli</t>
  </si>
  <si>
    <t>Gega-G shpk</t>
  </si>
  <si>
    <t>HEC Camerice</t>
  </si>
  <si>
    <t>Rei Energy shpk</t>
  </si>
  <si>
    <t xml:space="preserve">Hec Stror </t>
  </si>
  <si>
    <t>Era Hydro shpk</t>
  </si>
  <si>
    <t>Hec Mivas</t>
  </si>
  <si>
    <t>Elva 2001 shpk</t>
  </si>
  <si>
    <t>Hec Spathare</t>
  </si>
  <si>
    <t>Lucente concensionare shpk</t>
  </si>
  <si>
    <t>Kuarci Blace shpk</t>
  </si>
  <si>
    <t>Hec Shegjun</t>
  </si>
  <si>
    <t>Irarba Energji shpk</t>
  </si>
  <si>
    <t>hec Dobrunje</t>
  </si>
  <si>
    <t>W.T.S. Energji shpk</t>
  </si>
  <si>
    <t>Mateo&amp; Co shpk</t>
  </si>
  <si>
    <t>Troijet Energji shpl</t>
  </si>
  <si>
    <t>Hec Borie Lura 1</t>
  </si>
  <si>
    <t>ASI TRE shpk</t>
  </si>
  <si>
    <t>IGI 2005 shpk</t>
  </si>
  <si>
    <t>Gerti shpk</t>
  </si>
  <si>
    <t>Koka Ergi Stavec shpk</t>
  </si>
  <si>
    <t>ERDY  Energy shpk</t>
  </si>
  <si>
    <t>Erdi Gas shpk</t>
  </si>
  <si>
    <t>Kroi Mbret shpk</t>
  </si>
  <si>
    <t>Hec Plepi</t>
  </si>
  <si>
    <t>Domi Tec shpk</t>
  </si>
  <si>
    <t>Hec Zall Xhuxhe</t>
  </si>
  <si>
    <t>Green TECH energy systems</t>
  </si>
  <si>
    <t>"Rei-Energji"shpk</t>
  </si>
  <si>
    <t>Hec  Guri i Zi</t>
  </si>
  <si>
    <t>"Aris Albania"shpk</t>
  </si>
  <si>
    <t>"Brecani R.O.S.P." shpk</t>
  </si>
  <si>
    <t>Hec EME</t>
  </si>
  <si>
    <t>"Hec EME" shpk</t>
  </si>
  <si>
    <t>Hec Terfori</t>
  </si>
  <si>
    <t>"HEC TERFOJA" sh.p.k</t>
  </si>
  <si>
    <t>Hec Mali</t>
  </si>
  <si>
    <t>"AGETA" sh.p.k</t>
  </si>
  <si>
    <t>TOTAL</t>
  </si>
  <si>
    <t>“TIRANA ENERGJI” sh.p.k</t>
  </si>
  <si>
    <r>
      <rPr>
        <b/>
        <sz val="8"/>
        <color theme="1"/>
        <rFont val="Times New Roman"/>
        <family val="1"/>
      </rPr>
      <t>"</t>
    </r>
    <r>
      <rPr>
        <sz val="8"/>
        <color theme="1"/>
        <rFont val="Times New Roman"/>
        <family val="1"/>
      </rPr>
      <t>ARIS ALBANIA" SHPK</t>
    </r>
  </si>
  <si>
    <t>PRODHIMI GJATE VITIT 2023 NGA CENTRALET FOTOVOLTAIKE TË LIDHURA NE RRJETIN E SHPERNDARJES  (MWh)</t>
  </si>
  <si>
    <t>CENTRAL FOTOVOLTAIK</t>
  </si>
  <si>
    <t>Seman – 2</t>
  </si>
  <si>
    <t xml:space="preserve">“SEMAN2SUN” sh.p.k </t>
  </si>
  <si>
    <t>Topojë</t>
  </si>
  <si>
    <t xml:space="preserve">“SONNE” sh.p.k </t>
  </si>
  <si>
    <t>Topojë 2</t>
  </si>
  <si>
    <t xml:space="preserve">“AED SOLAR” sh.p.k </t>
  </si>
  <si>
    <t>Topojë (Sheq Marinas)</t>
  </si>
  <si>
    <t xml:space="preserve">“AGE SUNPOWER” sh.p.k </t>
  </si>
  <si>
    <t>Topojë (Sheq Marinas) 2</t>
  </si>
  <si>
    <t xml:space="preserve">“SEMAN  SUNPOWER” sh.p.k </t>
  </si>
  <si>
    <t>Seman1solar</t>
  </si>
  <si>
    <t xml:space="preserve">" SEMAN1SOLAR " sh.p.k </t>
  </si>
  <si>
    <t>ES 2019  sh,p,k</t>
  </si>
  <si>
    <t>SMART WATT sh,p,k</t>
  </si>
  <si>
    <t>Tren Bilisht</t>
  </si>
  <si>
    <t xml:space="preserve">" RTS " sh.p.k </t>
  </si>
  <si>
    <t>STATKRAFT Renewbles  albani PV Lundrues banje</t>
  </si>
  <si>
    <t>"STATKRAFT"</t>
  </si>
  <si>
    <t>Pv -Plug</t>
  </si>
  <si>
    <t xml:space="preserve">“AEE” sh.p.k </t>
  </si>
  <si>
    <t>10 kv</t>
  </si>
  <si>
    <t>Korca Photovoltaic Park Shpk/920</t>
  </si>
  <si>
    <t>Korca Photovoltaic Park Shpk</t>
  </si>
  <si>
    <t>NTSP Shpk/944</t>
  </si>
  <si>
    <t>NTSP Shpk</t>
  </si>
  <si>
    <t>Sun Beat System Shpk/921</t>
  </si>
  <si>
    <t>Sun Beat System Shpk</t>
  </si>
  <si>
    <t>Tren Sun System Shpk/919</t>
  </si>
  <si>
    <t>Tren Sun System Shpk</t>
  </si>
  <si>
    <t>EZ-5 Solar Park</t>
  </si>
  <si>
    <t>Kapaciteti Instaluar i gjithe prodhuesve</t>
  </si>
  <si>
    <t>Transaksionet e energjisë elektrike të Pjesëmarrësve të Tregut në [MWh] për 2023</t>
  </si>
  <si>
    <t>Blerje Kurum International</t>
  </si>
  <si>
    <t>Blerje EZ-5 ENERGY</t>
  </si>
  <si>
    <t>Blerje NOA ENERGY TRADE</t>
  </si>
  <si>
    <t>Shitje ALPEX</t>
  </si>
  <si>
    <t>Shënime:</t>
  </si>
  <si>
    <t>Fat Sis Ayen Swissgrid</t>
  </si>
  <si>
    <t>PUBLIKIM 2023 (MWh) (4-mujori)</t>
  </si>
  <si>
    <t>Prodhimi i Centraleve Fotovoltaike (11 297 FTL +10 829 ne treg te lire)</t>
  </si>
  <si>
    <t>BILANCI ENERGJITIK  2023  (MWh)(4-MUJORI)</t>
  </si>
  <si>
    <t>01.04.2023-02.04.2023</t>
  </si>
  <si>
    <t>02.04.2023-03.04.2023</t>
  </si>
  <si>
    <t>03.04.2023-04.04.2023</t>
  </si>
  <si>
    <t>04.04.2023-04.04.2023</t>
  </si>
  <si>
    <t>05.04.2023-11.04.2023</t>
  </si>
  <si>
    <t>12.04.2023-17.04.2023</t>
  </si>
  <si>
    <t>18.04.2023-18.04.2023</t>
  </si>
  <si>
    <t>19.04.2023-19.04.2023</t>
  </si>
  <si>
    <t>20.04.2023-28.04.2023</t>
  </si>
  <si>
    <t>29.04.2023-30.04.2023</t>
  </si>
  <si>
    <t>ECRB-AL-20230406-001</t>
  </si>
  <si>
    <t>06.04.2023</t>
  </si>
  <si>
    <t>Operatori i Sistemit te Shperndarjes</t>
  </si>
  <si>
    <t>Bulevardi "Gjergj Fishta", Ndertesa 88, Kati V,Hyrja 1</t>
  </si>
  <si>
    <t>54X-1010FT0220P</t>
  </si>
  <si>
    <t>AL15212110160000000001386653</t>
  </si>
  <si>
    <t>L81530018E</t>
  </si>
  <si>
    <t>www.ossh.al</t>
  </si>
  <si>
    <t>ECRB-AL-20230414-001</t>
  </si>
  <si>
    <t>14.04.2023</t>
  </si>
  <si>
    <t>G.S.K</t>
  </si>
  <si>
    <t xml:space="preserve">Rruga e Barrikadave, Pasuria nr.5/735+1-2,Zona Kadastarle 8360
</t>
  </si>
  <si>
    <t>54X-I0101-G1SK-N</t>
  </si>
  <si>
    <t>M01707503J</t>
  </si>
  <si>
    <t>01-30.04.2023</t>
  </si>
  <si>
    <t>Prill 2023</t>
  </si>
  <si>
    <t>Shitje energji elektrike me procedura bazuar në rregulloren e Tregtimit Janar-Prill2023</t>
  </si>
  <si>
    <t>Shitje energji elektrike për humbjet  KOST                           Janar-Prill 2023</t>
  </si>
  <si>
    <t>Shitje energji elektrike për ofrim shërbime ndihmëse  KOST Janar-Prill 2023</t>
  </si>
  <si>
    <t>Shitje energji elektrike për ofrim shërbime ndihmëse  OST Janar-Prill 2023</t>
  </si>
  <si>
    <t>Shitje energji elektrike TEC Vlora për furnizim                      Janar-Prill 2023</t>
  </si>
  <si>
    <t>Blerje energji elektrike me procedura bazuar në rregulloren e Tregtimit Janar-Prill 2023</t>
  </si>
  <si>
    <t>Blerje energji elektrike për ofrim shërbime ndihmëse  KOST Janar-Prill 2023</t>
  </si>
  <si>
    <t>Blerje energji elektrike për ofrim shërbime ndihmëse  OST Janar-Prill 2023</t>
  </si>
  <si>
    <t>TOTALI Janar-Prill 2023</t>
  </si>
  <si>
    <t>TABELA ME TE DHENA PERIODIKE (MUJORE) TE OSHEE Group Sh.a 2023</t>
  </si>
  <si>
    <t>Energji Totale e Hyrë në OSSH Sh.a (MWh)</t>
  </si>
  <si>
    <t>Nga OST per llogari te klienteve te OSSH Sh.a prodhuarnga HEC-et ne rrjetin e transmetimit</t>
  </si>
  <si>
    <t>Energji e levruar nga HEC et Priv/konc lidhur ne TL    (Prodhues ne treg te hapur)</t>
  </si>
  <si>
    <t>Burimi OSHEE Group sha</t>
  </si>
  <si>
    <t>Disbalancat mujore [MWh] 2023 (4-MUJORI)</t>
  </si>
  <si>
    <t>Devijimet nga programi interkoneksionit 2023 (4-mujori)</t>
  </si>
  <si>
    <t xml:space="preserve">Burimi: oshee Group sha / OSSH sha; FSHU sha; FTL sha;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</si>
</sst>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8" formatCode="&quot;£&quot;#,##0.00;[Red]\-&quot;£&quot;#,##0.00"/>
    <numFmt numFmtId="43" formatCode="_-* #,##0.00_-;\-* #,##0.00_-;_-* &quot;-&quot;??_-;_-@_-"/>
    <numFmt numFmtId="164" formatCode="&quot;$&quot;#,##0_);\(&quot;$&quot;#,##0\)"/>
    <numFmt numFmtId="165" formatCode="_(* #,##0_);_(* \(#,##0\);_(* &quot;-&quot;_);_(@_)"/>
    <numFmt numFmtId="166" formatCode="_(* #,##0.00_);_(* \(#,##0.00\);_(* &quot;-&quot;??_);_(@_)"/>
    <numFmt numFmtId="167" formatCode="_-* #,##0_-;\-* #,##0_-;_-* &quot;-&quot;??_-;_-@_-"/>
    <numFmt numFmtId="168" formatCode="_(* #,##0_);_(* \(#,##0\);_(* &quot;-&quot;??_);_(@_)"/>
    <numFmt numFmtId="169" formatCode="0.0%"/>
    <numFmt numFmtId="170" formatCode="0.0"/>
    <numFmt numFmtId="171" formatCode="0.000"/>
    <numFmt numFmtId="172" formatCode="&quot; &quot;#,##0.00&quot;    &quot;;&quot;-&quot;#,##0.00&quot;    &quot;;&quot; -&quot;00&quot;    &quot;;&quot; &quot;@&quot; &quot;"/>
    <numFmt numFmtId="173" formatCode="dd&quot;/&quot;mm&quot;/&quot;yyyy"/>
    <numFmt numFmtId="174" formatCode="#,##0.0"/>
    <numFmt numFmtId="175" formatCode="_(* #,##0.000000000_);_(* \(#,##0.000000000\);_(* &quot;-&quot;??_);_(@_)"/>
    <numFmt numFmtId="176" formatCode="_(* #,##0.0_);_(* \(#,##0.0\);_(* &quot;-&quot;??_);_(@_)"/>
    <numFmt numFmtId="177" formatCode="_(* #,##0.0000_);_(* \(#,##0.0000\);_(* &quot;-&quot;????_);_(@_)"/>
    <numFmt numFmtId="178" formatCode="_(* #,##0.0000_);_(* \(#,##0.0000\);_(* &quot;-&quot;??_);_(@_)"/>
    <numFmt numFmtId="179" formatCode="dd\.mm\.yyyy;@"/>
    <numFmt numFmtId="180" formatCode="#,##0.000"/>
    <numFmt numFmtId="181" formatCode="_(* #,##0.000_);_(* \(#,##0.000\);_(* &quot;-&quot;??_);_(@_)"/>
    <numFmt numFmtId="182" formatCode="0_);\(0\)"/>
  </numFmts>
  <fonts count="10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sz val="12"/>
      <color theme="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8"/>
      <color indexed="64"/>
      <name val="Times New Roman"/>
      <family val="1"/>
    </font>
    <font>
      <sz val="8"/>
      <color rgb="FFFF0000"/>
      <name val="Times New Roman"/>
      <family val="1"/>
    </font>
    <font>
      <sz val="8"/>
      <color rgb="FFC00000"/>
      <name val="Times New Roman"/>
      <family val="1"/>
    </font>
    <font>
      <b/>
      <sz val="8"/>
      <color rgb="FFFF0000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000000"/>
      <name val="Times New Roman"/>
      <family val="1"/>
    </font>
    <font>
      <b/>
      <sz val="9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ahoma"/>
      <family val="2"/>
      <charset val="161"/>
    </font>
    <font>
      <sz val="11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i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6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70C0"/>
      <name val="Times New Roman"/>
      <family val="1"/>
    </font>
    <font>
      <u/>
      <sz val="10"/>
      <color rgb="FF0070C0"/>
      <name val="Times New Roman"/>
      <family val="1"/>
    </font>
    <font>
      <u/>
      <sz val="10"/>
      <color rgb="FF0000FF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rgb="FF0070C0"/>
      <name val="Calibri"/>
      <family val="2"/>
      <scheme val="minor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sz val="6"/>
      <color theme="1"/>
      <name val="Times New Roman"/>
      <family val="1"/>
    </font>
    <font>
      <sz val="8"/>
      <name val="Calibri"/>
      <family val="2"/>
      <scheme val="minor"/>
    </font>
    <font>
      <sz val="8"/>
      <color rgb="FFC0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1">
    <xf numFmtId="0" fontId="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Border="0" applyProtection="0"/>
    <xf numFmtId="9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62" fillId="0" borderId="0" applyNumberFormat="0" applyFill="0" applyBorder="0" applyAlignment="0" applyProtection="0"/>
    <xf numFmtId="8" fontId="3" fillId="0" borderId="11"/>
  </cellStyleXfs>
  <cellXfs count="2047">
    <xf numFmtId="0" fontId="0" fillId="0" borderId="0" xfId="0"/>
    <xf numFmtId="167" fontId="15" fillId="0" borderId="11" xfId="4" applyNumberFormat="1" applyFont="1" applyFill="1" applyBorder="1" applyAlignment="1">
      <alignment horizontal="center" vertical="center"/>
    </xf>
    <xf numFmtId="167" fontId="9" fillId="0" borderId="11" xfId="0" applyNumberFormat="1" applyFont="1" applyFill="1" applyBorder="1"/>
    <xf numFmtId="0" fontId="13" fillId="0" borderId="0" xfId="0" applyFont="1" applyFill="1" applyAlignment="1"/>
    <xf numFmtId="169" fontId="14" fillId="0" borderId="0" xfId="1" applyNumberFormat="1" applyFont="1" applyFill="1" applyBorder="1"/>
    <xf numFmtId="0" fontId="13" fillId="0" borderId="0" xfId="0" applyFont="1"/>
    <xf numFmtId="0" fontId="9" fillId="0" borderId="11" xfId="0" applyFont="1" applyFill="1" applyBorder="1"/>
    <xf numFmtId="170" fontId="14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7" fontId="15" fillId="0" borderId="11" xfId="0" applyNumberFormat="1" applyFont="1" applyBorder="1" applyAlignment="1">
      <alignment horizontal="right"/>
    </xf>
    <xf numFmtId="168" fontId="15" fillId="0" borderId="11" xfId="3" applyNumberFormat="1" applyFont="1" applyBorder="1" applyAlignment="1">
      <alignment horizontal="right"/>
    </xf>
    <xf numFmtId="3" fontId="13" fillId="0" borderId="11" xfId="1" applyNumberFormat="1" applyFont="1" applyBorder="1"/>
    <xf numFmtId="3" fontId="13" fillId="0" borderId="11" xfId="0" applyNumberFormat="1" applyFont="1" applyBorder="1"/>
    <xf numFmtId="3" fontId="13" fillId="0" borderId="11" xfId="0" applyNumberFormat="1" applyFont="1" applyBorder="1" applyAlignment="1">
      <alignment vertical="center"/>
    </xf>
    <xf numFmtId="167" fontId="10" fillId="0" borderId="0" xfId="4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67" fontId="11" fillId="0" borderId="0" xfId="4" applyNumberFormat="1" applyFont="1" applyFill="1" applyBorder="1" applyAlignment="1">
      <alignment horizontal="center" vertical="center"/>
    </xf>
    <xf numFmtId="0" fontId="13" fillId="0" borderId="0" xfId="0" applyFont="1" applyAlignment="1"/>
    <xf numFmtId="3" fontId="13" fillId="0" borderId="11" xfId="0" applyNumberFormat="1" applyFont="1" applyFill="1" applyBorder="1" applyAlignment="1"/>
    <xf numFmtId="168" fontId="9" fillId="0" borderId="11" xfId="3" applyNumberFormat="1" applyFont="1" applyFill="1" applyBorder="1" applyAlignment="1">
      <alignment horizontal="right" vertical="center"/>
    </xf>
    <xf numFmtId="168" fontId="21" fillId="0" borderId="0" xfId="3" applyNumberFormat="1" applyFont="1" applyFill="1"/>
    <xf numFmtId="168" fontId="21" fillId="0" borderId="0" xfId="30" applyNumberFormat="1" applyFont="1"/>
    <xf numFmtId="168" fontId="13" fillId="0" borderId="0" xfId="0" applyNumberFormat="1" applyFont="1" applyFill="1" applyBorder="1"/>
    <xf numFmtId="2" fontId="13" fillId="0" borderId="11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3" fontId="15" fillId="0" borderId="11" xfId="0" applyNumberFormat="1" applyFont="1" applyFill="1" applyBorder="1"/>
    <xf numFmtId="3" fontId="15" fillId="0" borderId="35" xfId="0" applyNumberFormat="1" applyFont="1" applyBorder="1" applyAlignment="1"/>
    <xf numFmtId="0" fontId="15" fillId="0" borderId="11" xfId="0" applyFont="1" applyBorder="1" applyAlignment="1">
      <alignment textRotation="90"/>
    </xf>
    <xf numFmtId="168" fontId="13" fillId="20" borderId="11" xfId="3" applyNumberFormat="1" applyFont="1" applyFill="1" applyBorder="1"/>
    <xf numFmtId="1" fontId="13" fillId="0" borderId="11" xfId="0" applyNumberFormat="1" applyFont="1" applyBorder="1" applyAlignment="1"/>
    <xf numFmtId="3" fontId="14" fillId="0" borderId="11" xfId="0" applyNumberFormat="1" applyFont="1" applyFill="1" applyBorder="1"/>
    <xf numFmtId="168" fontId="13" fillId="0" borderId="11" xfId="3" applyNumberFormat="1" applyFont="1" applyFill="1" applyBorder="1"/>
    <xf numFmtId="168" fontId="9" fillId="0" borderId="11" xfId="3" applyNumberFormat="1" applyFont="1" applyFill="1" applyBorder="1" applyAlignment="1">
      <alignment horizontal="center"/>
    </xf>
    <xf numFmtId="168" fontId="14" fillId="0" borderId="11" xfId="3" applyNumberFormat="1" applyFont="1" applyFill="1" applyBorder="1"/>
    <xf numFmtId="3" fontId="14" fillId="19" borderId="11" xfId="0" applyNumberFormat="1" applyFont="1" applyFill="1" applyBorder="1"/>
    <xf numFmtId="168" fontId="11" fillId="0" borderId="11" xfId="3" applyNumberFormat="1" applyFont="1" applyFill="1" applyBorder="1"/>
    <xf numFmtId="168" fontId="11" fillId="0" borderId="11" xfId="0" applyNumberFormat="1" applyFont="1" applyFill="1" applyBorder="1"/>
    <xf numFmtId="170" fontId="14" fillId="7" borderId="11" xfId="0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/>
    <xf numFmtId="168" fontId="15" fillId="0" borderId="48" xfId="0" applyNumberFormat="1" applyFont="1" applyFill="1" applyBorder="1" applyAlignment="1">
      <alignment horizontal="center" vertical="center"/>
    </xf>
    <xf numFmtId="37" fontId="13" fillId="0" borderId="11" xfId="0" applyNumberFormat="1" applyFont="1" applyFill="1" applyBorder="1" applyAlignment="1">
      <alignment horizontal="right" vertical="center"/>
    </xf>
    <xf numFmtId="168" fontId="13" fillId="0" borderId="11" xfId="0" applyNumberFormat="1" applyFont="1" applyBorder="1"/>
    <xf numFmtId="168" fontId="22" fillId="0" borderId="11" xfId="0" applyNumberFormat="1" applyFont="1" applyBorder="1" applyAlignment="1">
      <alignment textRotation="90"/>
    </xf>
    <xf numFmtId="0" fontId="10" fillId="0" borderId="0" xfId="0" applyFont="1" applyBorder="1" applyAlignment="1">
      <alignment horizontal="left"/>
    </xf>
    <xf numFmtId="0" fontId="13" fillId="0" borderId="0" xfId="0" applyFont="1" applyBorder="1"/>
    <xf numFmtId="0" fontId="14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23" borderId="11" xfId="0" applyFont="1" applyFill="1" applyBorder="1" applyAlignment="1">
      <alignment horizontal="center" vertical="center"/>
    </xf>
    <xf numFmtId="43" fontId="13" fillId="0" borderId="0" xfId="0" applyNumberFormat="1" applyFont="1"/>
    <xf numFmtId="0" fontId="15" fillId="0" borderId="11" xfId="16" applyFont="1" applyFill="1" applyBorder="1" applyAlignment="1">
      <alignment horizontal="center" vertical="center"/>
    </xf>
    <xf numFmtId="166" fontId="14" fillId="0" borderId="11" xfId="3" applyFont="1" applyBorder="1" applyAlignment="1">
      <alignment horizontal="center" vertical="center"/>
    </xf>
    <xf numFmtId="166" fontId="14" fillId="24" borderId="11" xfId="3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170" fontId="15" fillId="0" borderId="11" xfId="0" applyNumberFormat="1" applyFont="1" applyBorder="1" applyAlignment="1">
      <alignment horizontal="center"/>
    </xf>
    <xf numFmtId="170" fontId="15" fillId="8" borderId="11" xfId="0" applyNumberFormat="1" applyFont="1" applyFill="1" applyBorder="1" applyAlignment="1">
      <alignment horizontal="center"/>
    </xf>
    <xf numFmtId="170" fontId="15" fillId="7" borderId="11" xfId="0" applyNumberFormat="1" applyFont="1" applyFill="1" applyBorder="1" applyAlignment="1">
      <alignment horizontal="center"/>
    </xf>
    <xf numFmtId="170" fontId="15" fillId="0" borderId="11" xfId="0" applyNumberFormat="1" applyFont="1" applyFill="1" applyBorder="1" applyAlignment="1">
      <alignment horizontal="center"/>
    </xf>
    <xf numFmtId="170" fontId="14" fillId="0" borderId="11" xfId="0" applyNumberFormat="1" applyFont="1" applyBorder="1" applyAlignment="1">
      <alignment horizontal="center"/>
    </xf>
    <xf numFmtId="170" fontId="15" fillId="0" borderId="11" xfId="5" applyNumberFormat="1" applyFont="1" applyBorder="1" applyAlignment="1">
      <alignment horizontal="center"/>
    </xf>
    <xf numFmtId="170" fontId="14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 vertical="center"/>
    </xf>
    <xf numFmtId="170" fontId="13" fillId="0" borderId="11" xfId="0" applyNumberFormat="1" applyFont="1" applyFill="1" applyBorder="1" applyAlignment="1">
      <alignment horizontal="center" vertical="center"/>
    </xf>
    <xf numFmtId="2" fontId="15" fillId="7" borderId="11" xfId="0" applyNumberFormat="1" applyFont="1" applyFill="1" applyBorder="1" applyAlignment="1">
      <alignment horizontal="center" vertical="center"/>
    </xf>
    <xf numFmtId="170" fontId="14" fillId="0" borderId="0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170" fontId="14" fillId="0" borderId="15" xfId="0" applyNumberFormat="1" applyFont="1" applyFill="1" applyBorder="1" applyAlignment="1">
      <alignment horizontal="center" vertical="center"/>
    </xf>
    <xf numFmtId="170" fontId="14" fillId="0" borderId="8" xfId="0" applyNumberFormat="1" applyFont="1" applyFill="1" applyBorder="1" applyAlignment="1">
      <alignment horizontal="center" vertical="center"/>
    </xf>
    <xf numFmtId="170" fontId="14" fillId="0" borderId="16" xfId="0" applyNumberFormat="1" applyFont="1" applyFill="1" applyBorder="1" applyAlignment="1">
      <alignment horizontal="center" vertical="center"/>
    </xf>
    <xf numFmtId="174" fontId="14" fillId="0" borderId="0" xfId="0" applyNumberFormat="1" applyFont="1"/>
    <xf numFmtId="168" fontId="10" fillId="0" borderId="0" xfId="3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166" fontId="13" fillId="0" borderId="11" xfId="3" applyFont="1" applyFill="1" applyBorder="1"/>
    <xf numFmtId="166" fontId="13" fillId="0" borderId="11" xfId="3" applyNumberFormat="1" applyFont="1" applyFill="1" applyBorder="1"/>
    <xf numFmtId="0" fontId="15" fillId="0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9" fillId="0" borderId="11" xfId="0" applyFont="1" applyBorder="1"/>
    <xf numFmtId="0" fontId="15" fillId="0" borderId="11" xfId="0" applyFont="1" applyBorder="1"/>
    <xf numFmtId="170" fontId="13" fillId="0" borderId="0" xfId="0" applyNumberFormat="1" applyFont="1"/>
    <xf numFmtId="0" fontId="13" fillId="0" borderId="11" xfId="0" applyFont="1" applyBorder="1"/>
    <xf numFmtId="3" fontId="13" fillId="0" borderId="0" xfId="0" applyNumberFormat="1" applyFont="1"/>
    <xf numFmtId="37" fontId="13" fillId="0" borderId="11" xfId="0" applyNumberFormat="1" applyFont="1" applyBorder="1"/>
    <xf numFmtId="0" fontId="14" fillId="0" borderId="0" xfId="0" applyFont="1" applyAlignment="1">
      <alignment horizontal="center" vertical="center"/>
    </xf>
    <xf numFmtId="3" fontId="15" fillId="0" borderId="11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right" vertical="center"/>
    </xf>
    <xf numFmtId="0" fontId="9" fillId="0" borderId="0" xfId="0" applyFont="1"/>
    <xf numFmtId="3" fontId="22" fillId="0" borderId="0" xfId="0" applyNumberFormat="1" applyFont="1"/>
    <xf numFmtId="0" fontId="14" fillId="0" borderId="11" xfId="0" applyFont="1" applyFill="1" applyBorder="1"/>
    <xf numFmtId="1" fontId="9" fillId="0" borderId="11" xfId="0" applyNumberFormat="1" applyFont="1" applyBorder="1" applyAlignment="1"/>
    <xf numFmtId="0" fontId="9" fillId="0" borderId="11" xfId="0" applyFont="1" applyBorder="1" applyAlignment="1"/>
    <xf numFmtId="1" fontId="15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168" fontId="10" fillId="0" borderId="11" xfId="3" applyNumberFormat="1" applyFont="1" applyFill="1" applyBorder="1"/>
    <xf numFmtId="168" fontId="14" fillId="0" borderId="15" xfId="3" applyNumberFormat="1" applyFont="1" applyFill="1" applyBorder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textRotation="90"/>
    </xf>
    <xf numFmtId="0" fontId="13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13" fillId="0" borderId="37" xfId="0" applyFont="1" applyFill="1" applyBorder="1"/>
    <xf numFmtId="0" fontId="13" fillId="0" borderId="11" xfId="0" applyFont="1" applyFill="1" applyBorder="1" applyAlignment="1">
      <alignment horizontal="center"/>
    </xf>
    <xf numFmtId="2" fontId="13" fillId="0" borderId="11" xfId="0" applyNumberFormat="1" applyFont="1" applyFill="1" applyBorder="1"/>
    <xf numFmtId="2" fontId="13" fillId="0" borderId="0" xfId="0" applyNumberFormat="1" applyFont="1" applyBorder="1"/>
    <xf numFmtId="2" fontId="9" fillId="0" borderId="0" xfId="0" applyNumberFormat="1" applyFont="1" applyBorder="1"/>
    <xf numFmtId="4" fontId="13" fillId="0" borderId="11" xfId="0" applyNumberFormat="1" applyFont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0" fontId="17" fillId="0" borderId="0" xfId="0" applyFont="1"/>
    <xf numFmtId="170" fontId="13" fillId="0" borderId="11" xfId="0" applyNumberFormat="1" applyFont="1" applyFill="1" applyBorder="1"/>
    <xf numFmtId="169" fontId="13" fillId="0" borderId="11" xfId="1" applyNumberFormat="1" applyFont="1" applyBorder="1" applyAlignment="1">
      <alignment horizontal="center"/>
    </xf>
    <xf numFmtId="169" fontId="13" fillId="0" borderId="11" xfId="1" applyNumberFormat="1" applyFont="1" applyFill="1" applyBorder="1" applyAlignment="1">
      <alignment horizontal="center"/>
    </xf>
    <xf numFmtId="169" fontId="13" fillId="0" borderId="62" xfId="1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170" fontId="13" fillId="0" borderId="8" xfId="1" applyNumberFormat="1" applyFont="1" applyFill="1" applyBorder="1" applyAlignment="1">
      <alignment horizontal="center"/>
    </xf>
    <xf numFmtId="171" fontId="13" fillId="0" borderId="0" xfId="0" applyNumberFormat="1" applyFont="1"/>
    <xf numFmtId="2" fontId="13" fillId="0" borderId="0" xfId="0" applyNumberFormat="1" applyFont="1"/>
    <xf numFmtId="0" fontId="14" fillId="0" borderId="11" xfId="0" applyFont="1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3" fontId="9" fillId="0" borderId="11" xfId="0" applyNumberFormat="1" applyFont="1" applyFill="1" applyBorder="1" applyAlignment="1">
      <alignment horizontal="right" vertical="center"/>
    </xf>
    <xf numFmtId="168" fontId="9" fillId="0" borderId="11" xfId="3" applyNumberFormat="1" applyFont="1" applyFill="1" applyBorder="1"/>
    <xf numFmtId="3" fontId="9" fillId="0" borderId="11" xfId="3" applyNumberFormat="1" applyFont="1" applyFill="1" applyBorder="1" applyAlignment="1">
      <alignment horizontal="center"/>
    </xf>
    <xf numFmtId="3" fontId="15" fillId="0" borderId="0" xfId="3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37" fontId="13" fillId="0" borderId="0" xfId="0" applyNumberFormat="1" applyFont="1"/>
    <xf numFmtId="3" fontId="13" fillId="0" borderId="0" xfId="0" applyNumberFormat="1" applyFont="1" applyAlignment="1"/>
    <xf numFmtId="168" fontId="14" fillId="0" borderId="0" xfId="3" applyNumberFormat="1" applyFont="1" applyFill="1" applyBorder="1" applyAlignment="1"/>
    <xf numFmtId="0" fontId="14" fillId="0" borderId="0" xfId="0" applyFont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0" borderId="11" xfId="0" applyFont="1" applyBorder="1"/>
    <xf numFmtId="3" fontId="13" fillId="0" borderId="11" xfId="2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37" fontId="13" fillId="0" borderId="11" xfId="0" applyNumberFormat="1" applyFont="1" applyBorder="1" applyAlignment="1">
      <alignment horizontal="center"/>
    </xf>
    <xf numFmtId="168" fontId="9" fillId="0" borderId="11" xfId="0" applyNumberFormat="1" applyFont="1" applyBorder="1"/>
    <xf numFmtId="3" fontId="9" fillId="0" borderId="11" xfId="0" applyNumberFormat="1" applyFont="1" applyBorder="1" applyAlignment="1">
      <alignment horizontal="center" vertical="center"/>
    </xf>
    <xf numFmtId="3" fontId="13" fillId="0" borderId="11" xfId="2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9" fillId="0" borderId="11" xfId="2" applyNumberFormat="1" applyFont="1" applyFill="1" applyBorder="1" applyAlignment="1">
      <alignment horizontal="center"/>
    </xf>
    <xf numFmtId="37" fontId="13" fillId="0" borderId="11" xfId="0" applyNumberFormat="1" applyFont="1" applyFill="1" applyBorder="1" applyAlignment="1">
      <alignment horizontal="center"/>
    </xf>
    <xf numFmtId="3" fontId="9" fillId="0" borderId="11" xfId="2" applyNumberFormat="1" applyFont="1" applyFill="1" applyBorder="1" applyAlignment="1">
      <alignment horizontal="center" vertical="center"/>
    </xf>
    <xf numFmtId="0" fontId="22" fillId="0" borderId="0" xfId="0" applyFont="1"/>
    <xf numFmtId="168" fontId="13" fillId="0" borderId="0" xfId="0" applyNumberFormat="1" applyFont="1" applyBorder="1"/>
    <xf numFmtId="168" fontId="13" fillId="0" borderId="0" xfId="0" applyNumberFormat="1" applyFont="1"/>
    <xf numFmtId="0" fontId="14" fillId="0" borderId="0" xfId="0" applyFont="1" applyBorder="1" applyAlignment="1"/>
    <xf numFmtId="3" fontId="9" fillId="0" borderId="0" xfId="0" applyNumberFormat="1" applyFont="1" applyBorder="1"/>
    <xf numFmtId="3" fontId="9" fillId="0" borderId="0" xfId="0" applyNumberFormat="1" applyFont="1" applyFill="1" applyBorder="1"/>
    <xf numFmtId="0" fontId="15" fillId="0" borderId="11" xfId="0" applyFont="1" applyFill="1" applyBorder="1" applyAlignment="1">
      <alignment horizontal="center" textRotation="90" wrapText="1"/>
    </xf>
    <xf numFmtId="3" fontId="15" fillId="0" borderId="11" xfId="0" applyNumberFormat="1" applyFont="1" applyBorder="1" applyAlignment="1">
      <alignment horizontal="center" vertical="center" textRotation="90"/>
    </xf>
    <xf numFmtId="167" fontId="15" fillId="0" borderId="11" xfId="4" applyNumberFormat="1" applyFont="1" applyFill="1" applyBorder="1" applyAlignment="1">
      <alignment horizontal="center" textRotation="90"/>
    </xf>
    <xf numFmtId="167" fontId="15" fillId="0" borderId="11" xfId="4" applyNumberFormat="1" applyFont="1" applyFill="1" applyBorder="1" applyAlignment="1">
      <alignment horizontal="center" vertical="center" textRotation="90"/>
    </xf>
    <xf numFmtId="3" fontId="15" fillId="0" borderId="11" xfId="0" applyNumberFormat="1" applyFont="1" applyBorder="1" applyAlignment="1">
      <alignment horizontal="center" vertical="center" textRotation="90" wrapText="1"/>
    </xf>
    <xf numFmtId="3" fontId="14" fillId="0" borderId="11" xfId="0" applyNumberFormat="1" applyFont="1" applyBorder="1" applyAlignment="1">
      <alignment horizontal="center" vertical="center" textRotation="90"/>
    </xf>
    <xf numFmtId="37" fontId="15" fillId="0" borderId="11" xfId="0" applyNumberFormat="1" applyFont="1" applyBorder="1" applyAlignment="1">
      <alignment horizontal="center" vertical="center" textRotation="90"/>
    </xf>
    <xf numFmtId="168" fontId="11" fillId="0" borderId="11" xfId="4" applyNumberFormat="1" applyFont="1" applyFill="1" applyBorder="1" applyAlignment="1">
      <alignment horizontal="center" textRotation="90"/>
    </xf>
    <xf numFmtId="37" fontId="14" fillId="0" borderId="11" xfId="0" applyNumberFormat="1" applyFont="1" applyBorder="1" applyAlignment="1">
      <alignment horizontal="center" vertical="center" textRotation="90"/>
    </xf>
    <xf numFmtId="168" fontId="24" fillId="0" borderId="11" xfId="0" applyNumberFormat="1" applyFont="1" applyBorder="1" applyAlignment="1">
      <alignment horizontal="center" textRotation="90"/>
    </xf>
    <xf numFmtId="3" fontId="24" fillId="0" borderId="11" xfId="0" applyNumberFormat="1" applyFont="1" applyBorder="1" applyAlignment="1">
      <alignment vertical="center" textRotation="90"/>
    </xf>
    <xf numFmtId="168" fontId="24" fillId="0" borderId="11" xfId="0" applyNumberFormat="1" applyFont="1" applyBorder="1" applyAlignment="1">
      <alignment textRotation="90"/>
    </xf>
    <xf numFmtId="3" fontId="15" fillId="0" borderId="11" xfId="4" applyNumberFormat="1" applyFont="1" applyFill="1" applyBorder="1" applyAlignment="1">
      <alignment horizontal="center" vertical="center" textRotation="90"/>
    </xf>
    <xf numFmtId="168" fontId="24" fillId="0" borderId="12" xfId="0" applyNumberFormat="1" applyFont="1" applyBorder="1" applyAlignment="1">
      <alignment textRotation="90"/>
    </xf>
    <xf numFmtId="167" fontId="11" fillId="0" borderId="0" xfId="4" applyNumberFormat="1" applyFont="1" applyFill="1" applyBorder="1" applyAlignment="1">
      <alignment textRotation="90"/>
    </xf>
    <xf numFmtId="0" fontId="9" fillId="0" borderId="0" xfId="0" applyFont="1" applyFill="1"/>
    <xf numFmtId="168" fontId="9" fillId="0" borderId="0" xfId="0" applyNumberFormat="1" applyFont="1" applyBorder="1"/>
    <xf numFmtId="168" fontId="9" fillId="0" borderId="35" xfId="0" applyNumberFormat="1" applyFont="1" applyBorder="1" applyAlignment="1">
      <alignment textRotation="90"/>
    </xf>
    <xf numFmtId="0" fontId="11" fillId="4" borderId="5" xfId="0" applyFont="1" applyFill="1" applyBorder="1" applyAlignment="1">
      <alignment horizontal="center" vertical="center" wrapText="1"/>
    </xf>
    <xf numFmtId="167" fontId="11" fillId="4" borderId="8" xfId="2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left" vertical="center"/>
    </xf>
    <xf numFmtId="167" fontId="25" fillId="3" borderId="11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3" xfId="0" applyFont="1" applyBorder="1"/>
    <xf numFmtId="167" fontId="11" fillId="0" borderId="5" xfId="0" applyNumberFormat="1" applyFont="1" applyFill="1" applyBorder="1"/>
    <xf numFmtId="167" fontId="11" fillId="0" borderId="12" xfId="2" applyNumberFormat="1" applyFont="1" applyFill="1" applyBorder="1" applyAlignment="1">
      <alignment horizontal="center" vertical="center"/>
    </xf>
    <xf numFmtId="168" fontId="11" fillId="0" borderId="12" xfId="2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/>
    <xf numFmtId="3" fontId="14" fillId="0" borderId="15" xfId="0" applyNumberFormat="1" applyFont="1" applyBorder="1"/>
    <xf numFmtId="0" fontId="11" fillId="0" borderId="10" xfId="0" applyFont="1" applyBorder="1"/>
    <xf numFmtId="167" fontId="11" fillId="0" borderId="11" xfId="2" applyNumberFormat="1" applyFont="1" applyFill="1" applyBorder="1"/>
    <xf numFmtId="167" fontId="14" fillId="0" borderId="11" xfId="0" applyNumberFormat="1" applyFont="1" applyBorder="1"/>
    <xf numFmtId="168" fontId="14" fillId="0" borderId="11" xfId="0" applyNumberFormat="1" applyFont="1" applyBorder="1"/>
    <xf numFmtId="3" fontId="14" fillId="0" borderId="11" xfId="0" applyNumberFormat="1" applyFont="1" applyBorder="1"/>
    <xf numFmtId="37" fontId="14" fillId="0" borderId="15" xfId="0" applyNumberFormat="1" applyFont="1" applyBorder="1"/>
    <xf numFmtId="3" fontId="14" fillId="0" borderId="12" xfId="0" applyNumberFormat="1" applyFont="1" applyBorder="1"/>
    <xf numFmtId="168" fontId="13" fillId="0" borderId="15" xfId="0" applyNumberFormat="1" applyFont="1" applyBorder="1"/>
    <xf numFmtId="0" fontId="15" fillId="0" borderId="10" xfId="0" applyFont="1" applyFill="1" applyBorder="1"/>
    <xf numFmtId="167" fontId="14" fillId="0" borderId="11" xfId="0" applyNumberFormat="1" applyFont="1" applyFill="1" applyBorder="1"/>
    <xf numFmtId="167" fontId="11" fillId="0" borderId="11" xfId="0" applyNumberFormat="1" applyFont="1" applyBorder="1"/>
    <xf numFmtId="0" fontId="11" fillId="0" borderId="14" xfId="0" applyFont="1" applyBorder="1" applyAlignment="1">
      <alignment horizontal="center"/>
    </xf>
    <xf numFmtId="167" fontId="11" fillId="0" borderId="8" xfId="2" applyNumberFormat="1" applyFont="1" applyFill="1" applyBorder="1"/>
    <xf numFmtId="167" fontId="11" fillId="0" borderId="8" xfId="0" applyNumberFormat="1" applyFont="1" applyBorder="1" applyAlignment="1">
      <alignment horizontal="center"/>
    </xf>
    <xf numFmtId="167" fontId="11" fillId="0" borderId="8" xfId="0" applyNumberFormat="1" applyFont="1" applyFill="1" applyBorder="1"/>
    <xf numFmtId="3" fontId="14" fillId="0" borderId="16" xfId="0" applyNumberFormat="1" applyFont="1" applyBorder="1"/>
    <xf numFmtId="167" fontId="13" fillId="0" borderId="0" xfId="0" applyNumberFormat="1" applyFont="1"/>
    <xf numFmtId="167" fontId="11" fillId="0" borderId="16" xfId="0" applyNumberFormat="1" applyFont="1" applyFill="1" applyBorder="1"/>
    <xf numFmtId="0" fontId="25" fillId="3" borderId="47" xfId="0" applyFont="1" applyFill="1" applyBorder="1" applyAlignment="1">
      <alignment horizontal="left" vertical="center"/>
    </xf>
    <xf numFmtId="167" fontId="25" fillId="3" borderId="12" xfId="0" applyNumberFormat="1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11" fillId="0" borderId="10" xfId="0" applyFont="1" applyFill="1" applyBorder="1"/>
    <xf numFmtId="167" fontId="14" fillId="0" borderId="11" xfId="0" applyNumberFormat="1" applyFont="1" applyFill="1" applyBorder="1" applyAlignment="1">
      <alignment horizontal="right"/>
    </xf>
    <xf numFmtId="167" fontId="11" fillId="0" borderId="11" xfId="0" applyNumberFormat="1" applyFont="1" applyFill="1" applyBorder="1" applyAlignment="1">
      <alignment horizontal="right"/>
    </xf>
    <xf numFmtId="3" fontId="14" fillId="0" borderId="15" xfId="0" applyNumberFormat="1" applyFont="1" applyFill="1" applyBorder="1" applyAlignment="1">
      <alignment horizontal="right"/>
    </xf>
    <xf numFmtId="167" fontId="11" fillId="0" borderId="11" xfId="4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right" vertical="center"/>
    </xf>
    <xf numFmtId="37" fontId="11" fillId="0" borderId="15" xfId="4" applyNumberFormat="1" applyFont="1" applyFill="1" applyBorder="1" applyAlignment="1">
      <alignment horizontal="center" vertical="center"/>
    </xf>
    <xf numFmtId="167" fontId="14" fillId="0" borderId="11" xfId="0" applyNumberFormat="1" applyFont="1" applyFill="1" applyBorder="1" applyAlignment="1">
      <alignment horizontal="right" indent="2"/>
    </xf>
    <xf numFmtId="167" fontId="13" fillId="0" borderId="11" xfId="0" applyNumberFormat="1" applyFont="1" applyBorder="1"/>
    <xf numFmtId="0" fontId="11" fillId="0" borderId="14" xfId="0" applyFont="1" applyFill="1" applyBorder="1" applyAlignment="1">
      <alignment horizontal="center"/>
    </xf>
    <xf numFmtId="167" fontId="11" fillId="0" borderId="8" xfId="0" applyNumberFormat="1" applyFont="1" applyFill="1" applyBorder="1" applyAlignment="1">
      <alignment horizontal="center"/>
    </xf>
    <xf numFmtId="167" fontId="11" fillId="0" borderId="16" xfId="0" applyNumberFormat="1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 horizontal="center"/>
    </xf>
    <xf numFmtId="14" fontId="11" fillId="3" borderId="12" xfId="0" applyNumberFormat="1" applyFont="1" applyFill="1" applyBorder="1" applyAlignment="1">
      <alignment horizontal="center" vertical="center"/>
    </xf>
    <xf numFmtId="0" fontId="14" fillId="0" borderId="19" xfId="0" applyFont="1" applyBorder="1" applyAlignment="1"/>
    <xf numFmtId="0" fontId="14" fillId="0" borderId="37" xfId="0" applyFont="1" applyBorder="1" applyAlignment="1"/>
    <xf numFmtId="3" fontId="14" fillId="0" borderId="11" xfId="3" applyNumberFormat="1" applyFont="1" applyBorder="1"/>
    <xf numFmtId="167" fontId="15" fillId="0" borderId="11" xfId="0" applyNumberFormat="1" applyFont="1" applyFill="1" applyBorder="1"/>
    <xf numFmtId="167" fontId="15" fillId="0" borderId="12" xfId="0" applyNumberFormat="1" applyFont="1" applyFill="1" applyBorder="1"/>
    <xf numFmtId="3" fontId="14" fillId="0" borderId="0" xfId="0" applyNumberFormat="1" applyFont="1"/>
    <xf numFmtId="167" fontId="14" fillId="0" borderId="0" xfId="0" applyNumberFormat="1" applyFont="1"/>
    <xf numFmtId="0" fontId="11" fillId="12" borderId="10" xfId="0" applyFont="1" applyFill="1" applyBorder="1"/>
    <xf numFmtId="167" fontId="15" fillId="0" borderId="11" xfId="2" applyNumberFormat="1" applyFont="1" applyFill="1" applyBorder="1"/>
    <xf numFmtId="3" fontId="15" fillId="0" borderId="11" xfId="0" applyNumberFormat="1" applyFont="1" applyBorder="1"/>
    <xf numFmtId="167" fontId="15" fillId="0" borderId="11" xfId="0" applyNumberFormat="1" applyFont="1" applyFill="1" applyBorder="1" applyAlignment="1">
      <alignment horizontal="right"/>
    </xf>
    <xf numFmtId="3" fontId="15" fillId="0" borderId="15" xfId="0" applyNumberFormat="1" applyFont="1" applyFill="1" applyBorder="1" applyAlignment="1">
      <alignment horizontal="center"/>
    </xf>
    <xf numFmtId="167" fontId="15" fillId="0" borderId="11" xfId="0" applyNumberFormat="1" applyFont="1" applyBorder="1"/>
    <xf numFmtId="167" fontId="15" fillId="0" borderId="8" xfId="2" applyNumberFormat="1" applyFont="1" applyFill="1" applyBorder="1"/>
    <xf numFmtId="167" fontId="15" fillId="0" borderId="8" xfId="0" applyNumberFormat="1" applyFont="1" applyFill="1" applyBorder="1" applyAlignment="1">
      <alignment horizontal="center"/>
    </xf>
    <xf numFmtId="167" fontId="15" fillId="0" borderId="16" xfId="0" applyNumberFormat="1" applyFont="1" applyFill="1" applyBorder="1" applyAlignment="1">
      <alignment horizontal="center"/>
    </xf>
    <xf numFmtId="167" fontId="11" fillId="25" borderId="11" xfId="2" applyNumberFormat="1" applyFont="1" applyFill="1" applyBorder="1"/>
    <xf numFmtId="168" fontId="14" fillId="0" borderId="11" xfId="3" applyNumberFormat="1" applyFont="1" applyBorder="1"/>
    <xf numFmtId="0" fontId="14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5" applyFont="1" applyFill="1" applyBorder="1" applyAlignment="1">
      <alignment horizontal="left" vertical="center" wrapText="1"/>
    </xf>
    <xf numFmtId="168" fontId="15" fillId="0" borderId="11" xfId="0" applyNumberFormat="1" applyFont="1" applyBorder="1"/>
    <xf numFmtId="3" fontId="15" fillId="0" borderId="0" xfId="0" applyNumberFormat="1" applyFont="1" applyAlignment="1"/>
    <xf numFmtId="3" fontId="15" fillId="0" borderId="11" xfId="0" applyNumberFormat="1" applyFont="1" applyFill="1" applyBorder="1" applyAlignment="1">
      <alignment horizontal="right" vertical="center"/>
    </xf>
    <xf numFmtId="3" fontId="15" fillId="0" borderId="19" xfId="0" applyNumberFormat="1" applyFont="1" applyFill="1" applyBorder="1" applyAlignment="1">
      <alignment horizontal="right" vertical="center"/>
    </xf>
    <xf numFmtId="3" fontId="15" fillId="0" borderId="0" xfId="0" applyNumberFormat="1" applyFont="1"/>
    <xf numFmtId="0" fontId="14" fillId="0" borderId="24" xfId="0" applyFont="1" applyBorder="1" applyAlignment="1"/>
    <xf numFmtId="0" fontId="15" fillId="0" borderId="0" xfId="0" applyFont="1"/>
    <xf numFmtId="0" fontId="15" fillId="0" borderId="11" xfId="0" applyFont="1" applyBorder="1" applyAlignment="1"/>
    <xf numFmtId="0" fontId="15" fillId="0" borderId="11" xfId="5" applyFont="1" applyBorder="1" applyAlignment="1">
      <alignment horizontal="left" vertical="center" wrapText="1"/>
    </xf>
    <xf numFmtId="3" fontId="15" fillId="0" borderId="11" xfId="2" applyNumberFormat="1" applyFont="1" applyFill="1" applyBorder="1" applyAlignment="1">
      <alignment horizontal="center" textRotation="90"/>
    </xf>
    <xf numFmtId="3" fontId="15" fillId="0" borderId="11" xfId="5" applyNumberFormat="1" applyFont="1" applyFill="1" applyBorder="1" applyAlignment="1">
      <alignment horizontal="center" textRotation="90"/>
    </xf>
    <xf numFmtId="3" fontId="15" fillId="0" borderId="11" xfId="2" applyNumberFormat="1" applyFont="1" applyFill="1" applyBorder="1" applyAlignment="1">
      <alignment horizontal="center" textRotation="90" wrapText="1"/>
    </xf>
    <xf numFmtId="3" fontId="15" fillId="0" borderId="11" xfId="5" applyNumberFormat="1" applyFont="1" applyFill="1" applyBorder="1" applyAlignment="1">
      <alignment horizontal="center" textRotation="90" wrapText="1"/>
    </xf>
    <xf numFmtId="3" fontId="15" fillId="0" borderId="11" xfId="3" applyNumberFormat="1" applyFont="1" applyFill="1" applyBorder="1" applyAlignment="1">
      <alignment horizontal="center" textRotation="90" wrapText="1"/>
    </xf>
    <xf numFmtId="168" fontId="15" fillId="0" borderId="11" xfId="3" applyNumberFormat="1" applyFont="1" applyFill="1" applyBorder="1" applyAlignment="1">
      <alignment horizontal="center" textRotation="90" wrapText="1"/>
    </xf>
    <xf numFmtId="168" fontId="13" fillId="0" borderId="11" xfId="3" applyNumberFormat="1" applyFont="1" applyFill="1" applyBorder="1" applyAlignment="1">
      <alignment horizontal="center" vertical="center" textRotation="90"/>
    </xf>
    <xf numFmtId="168" fontId="14" fillId="0" borderId="11" xfId="3" applyNumberFormat="1" applyFont="1" applyFill="1" applyBorder="1" applyAlignment="1">
      <alignment horizontal="center" vertical="center" textRotation="90"/>
    </xf>
    <xf numFmtId="3" fontId="15" fillId="0" borderId="11" xfId="3" applyNumberFormat="1" applyFont="1" applyFill="1" applyBorder="1" applyAlignment="1">
      <alignment horizontal="center" vertical="center" textRotation="90" wrapText="1"/>
    </xf>
    <xf numFmtId="0" fontId="15" fillId="0" borderId="11" xfId="0" applyFont="1" applyFill="1" applyBorder="1" applyAlignment="1">
      <alignment horizontal="left" vertical="center" wrapText="1"/>
    </xf>
    <xf numFmtId="3" fontId="15" fillId="0" borderId="11" xfId="0" applyNumberFormat="1" applyFont="1" applyFill="1" applyBorder="1" applyAlignment="1">
      <alignment horizontal="center" textRotation="90"/>
    </xf>
    <xf numFmtId="3" fontId="15" fillId="0" borderId="11" xfId="0" applyNumberFormat="1" applyFont="1" applyFill="1" applyBorder="1" applyAlignment="1">
      <alignment horizontal="center" textRotation="90" wrapText="1"/>
    </xf>
    <xf numFmtId="0" fontId="15" fillId="9" borderId="11" xfId="0" applyFont="1" applyFill="1" applyBorder="1" applyAlignment="1">
      <alignment horizontal="left" vertical="center" wrapText="1"/>
    </xf>
    <xf numFmtId="3" fontId="15" fillId="9" borderId="11" xfId="0" applyNumberFormat="1" applyFont="1" applyFill="1" applyBorder="1" applyAlignment="1">
      <alignment horizontal="center" textRotation="90"/>
    </xf>
    <xf numFmtId="3" fontId="15" fillId="9" borderId="11" xfId="0" applyNumberFormat="1" applyFont="1" applyFill="1" applyBorder="1" applyAlignment="1">
      <alignment horizontal="center" textRotation="90" wrapText="1"/>
    </xf>
    <xf numFmtId="3" fontId="15" fillId="9" borderId="11" xfId="0" applyNumberFormat="1" applyFont="1" applyFill="1" applyBorder="1" applyAlignment="1">
      <alignment horizontal="center" vertical="center" textRotation="90" wrapText="1"/>
    </xf>
    <xf numFmtId="3" fontId="15" fillId="0" borderId="11" xfId="3" applyNumberFormat="1" applyFont="1" applyFill="1" applyBorder="1" applyAlignment="1">
      <alignment horizontal="center" textRotation="90"/>
    </xf>
    <xf numFmtId="3" fontId="15" fillId="0" borderId="11" xfId="0" applyNumberFormat="1" applyFont="1" applyBorder="1" applyAlignment="1">
      <alignment horizontal="center" textRotation="90"/>
    </xf>
    <xf numFmtId="168" fontId="15" fillId="0" borderId="11" xfId="3" applyNumberFormat="1" applyFont="1" applyFill="1" applyBorder="1" applyAlignment="1">
      <alignment horizontal="center" textRotation="90"/>
    </xf>
    <xf numFmtId="168" fontId="13" fillId="0" borderId="11" xfId="3" applyNumberFormat="1" applyFont="1" applyFill="1" applyBorder="1" applyAlignment="1">
      <alignment horizontal="center" textRotation="90"/>
    </xf>
    <xf numFmtId="3" fontId="15" fillId="0" borderId="11" xfId="3" applyNumberFormat="1" applyFont="1" applyFill="1" applyBorder="1" applyAlignment="1">
      <alignment horizontal="center" vertical="center" textRotation="90"/>
    </xf>
    <xf numFmtId="3" fontId="15" fillId="0" borderId="11" xfId="0" applyNumberFormat="1" applyFont="1" applyFill="1" applyBorder="1" applyAlignment="1">
      <alignment horizontal="center" vertical="center" textRotation="90" wrapText="1"/>
    </xf>
    <xf numFmtId="3" fontId="15" fillId="9" borderId="11" xfId="2" applyNumberFormat="1" applyFont="1" applyFill="1" applyBorder="1" applyAlignment="1">
      <alignment horizontal="center" textRotation="90"/>
    </xf>
    <xf numFmtId="3" fontId="15" fillId="9" borderId="11" xfId="5" applyNumberFormat="1" applyFont="1" applyFill="1" applyBorder="1" applyAlignment="1">
      <alignment horizontal="center" textRotation="90"/>
    </xf>
    <xf numFmtId="168" fontId="14" fillId="20" borderId="11" xfId="3" applyNumberFormat="1" applyFont="1" applyFill="1" applyBorder="1" applyAlignment="1">
      <alignment horizontal="center" vertical="center" textRotation="90"/>
    </xf>
    <xf numFmtId="168" fontId="13" fillId="0" borderId="0" xfId="3" applyNumberFormat="1" applyFont="1" applyFill="1" applyBorder="1"/>
    <xf numFmtId="0" fontId="13" fillId="0" borderId="34" xfId="0" applyFont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70" fontId="13" fillId="0" borderId="10" xfId="0" applyNumberFormat="1" applyFont="1" applyFill="1" applyBorder="1" applyAlignment="1">
      <alignment horizontal="center" vertical="center"/>
    </xf>
    <xf numFmtId="170" fontId="13" fillId="0" borderId="14" xfId="0" applyNumberFormat="1" applyFont="1" applyFill="1" applyBorder="1" applyAlignment="1">
      <alignment horizontal="center" vertical="center"/>
    </xf>
    <xf numFmtId="168" fontId="13" fillId="0" borderId="11" xfId="0" applyNumberFormat="1" applyFont="1" applyFill="1" applyBorder="1"/>
    <xf numFmtId="168" fontId="13" fillId="0" borderId="0" xfId="0" applyNumberFormat="1" applyFont="1" applyFill="1"/>
    <xf numFmtId="0" fontId="9" fillId="0" borderId="19" xfId="0" applyFont="1" applyFill="1" applyBorder="1"/>
    <xf numFmtId="0" fontId="14" fillId="0" borderId="0" xfId="0" applyFont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5" fillId="0" borderId="42" xfId="0" applyFont="1" applyFill="1" applyBorder="1" applyAlignment="1">
      <alignment horizontal="left" vertical="center"/>
    </xf>
    <xf numFmtId="168" fontId="10" fillId="0" borderId="11" xfId="3" applyNumberFormat="1" applyFont="1" applyBorder="1"/>
    <xf numFmtId="168" fontId="9" fillId="0" borderId="11" xfId="0" applyNumberFormat="1" applyFont="1" applyFill="1" applyBorder="1"/>
    <xf numFmtId="0" fontId="9" fillId="0" borderId="42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/>
    <xf numFmtId="0" fontId="15" fillId="0" borderId="44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17" fontId="15" fillId="0" borderId="6" xfId="0" applyNumberFormat="1" applyFont="1" applyFill="1" applyBorder="1" applyAlignment="1">
      <alignment horizontal="center" vertical="center" wrapText="1"/>
    </xf>
    <xf numFmtId="17" fontId="15" fillId="0" borderId="70" xfId="0" applyNumberFormat="1" applyFont="1" applyFill="1" applyBorder="1" applyAlignment="1">
      <alignment horizontal="center" vertical="center" wrapText="1"/>
    </xf>
    <xf numFmtId="1" fontId="15" fillId="0" borderId="51" xfId="0" applyNumberFormat="1" applyFont="1" applyFill="1" applyBorder="1" applyAlignment="1">
      <alignment horizontal="center" vertical="center" wrapText="1"/>
    </xf>
    <xf numFmtId="17" fontId="15" fillId="0" borderId="5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3" fontId="9" fillId="0" borderId="11" xfId="8" applyNumberFormat="1" applyFont="1" applyBorder="1"/>
    <xf numFmtId="168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8" fillId="0" borderId="48" xfId="0" applyFont="1" applyBorder="1" applyAlignment="1">
      <alignment vertical="center"/>
    </xf>
    <xf numFmtId="0" fontId="13" fillId="0" borderId="17" xfId="0" applyFont="1" applyBorder="1"/>
    <xf numFmtId="3" fontId="26" fillId="0" borderId="0" xfId="0" applyNumberFormat="1" applyFont="1" applyBorder="1" applyAlignment="1">
      <alignment horizontal="center" vertical="center"/>
    </xf>
    <xf numFmtId="0" fontId="13" fillId="0" borderId="31" xfId="0" applyFont="1" applyBorder="1"/>
    <xf numFmtId="0" fontId="13" fillId="0" borderId="70" xfId="0" applyFont="1" applyBorder="1"/>
    <xf numFmtId="0" fontId="13" fillId="0" borderId="35" xfId="0" applyFont="1" applyBorder="1"/>
    <xf numFmtId="3" fontId="26" fillId="0" borderId="35" xfId="0" applyNumberFormat="1" applyFont="1" applyBorder="1" applyAlignment="1">
      <alignment horizontal="center" vertical="center"/>
    </xf>
    <xf numFmtId="0" fontId="13" fillId="0" borderId="30" xfId="0" applyFont="1" applyBorder="1"/>
    <xf numFmtId="3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8" fillId="0" borderId="35" xfId="0" applyFont="1" applyBorder="1" applyAlignment="1">
      <alignment horizontal="center" vertical="center"/>
    </xf>
    <xf numFmtId="0" fontId="13" fillId="0" borderId="24" xfId="0" applyFont="1" applyBorder="1"/>
    <xf numFmtId="3" fontId="26" fillId="0" borderId="24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0" fontId="13" fillId="0" borderId="43" xfId="0" applyFont="1" applyBorder="1"/>
    <xf numFmtId="0" fontId="13" fillId="0" borderId="68" xfId="0" applyFont="1" applyBorder="1"/>
    <xf numFmtId="37" fontId="13" fillId="0" borderId="0" xfId="0" applyNumberFormat="1" applyFont="1" applyFill="1" applyBorder="1"/>
    <xf numFmtId="0" fontId="26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/>
    <xf numFmtId="3" fontId="26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14" fillId="0" borderId="3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8" fontId="14" fillId="0" borderId="0" xfId="0" applyNumberFormat="1" applyFont="1" applyBorder="1"/>
    <xf numFmtId="168" fontId="9" fillId="0" borderId="0" xfId="3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/>
    <xf numFmtId="0" fontId="9" fillId="0" borderId="11" xfId="0" applyFont="1" applyFill="1" applyBorder="1" applyAlignment="1">
      <alignment horizontal="center" vertical="center" textRotation="90"/>
    </xf>
    <xf numFmtId="0" fontId="15" fillId="0" borderId="12" xfId="0" applyFont="1" applyFill="1" applyBorder="1" applyAlignment="1">
      <alignment horizontal="center"/>
    </xf>
    <xf numFmtId="168" fontId="9" fillId="0" borderId="0" xfId="0" applyNumberFormat="1" applyFont="1"/>
    <xf numFmtId="0" fontId="9" fillId="0" borderId="7" xfId="0" applyFont="1" applyBorder="1" applyAlignment="1">
      <alignment horizontal="center"/>
    </xf>
    <xf numFmtId="0" fontId="9" fillId="0" borderId="9" xfId="0" applyFont="1" applyBorder="1"/>
    <xf numFmtId="3" fontId="22" fillId="0" borderId="25" xfId="0" applyNumberFormat="1" applyFont="1" applyFill="1" applyBorder="1"/>
    <xf numFmtId="0" fontId="9" fillId="0" borderId="47" xfId="0" applyFont="1" applyBorder="1" applyAlignment="1">
      <alignment horizontal="center"/>
    </xf>
    <xf numFmtId="0" fontId="9" fillId="0" borderId="12" xfId="0" applyFont="1" applyBorder="1"/>
    <xf numFmtId="0" fontId="9" fillId="0" borderId="13" xfId="0" applyFont="1" applyBorder="1" applyAlignment="1">
      <alignment horizontal="center"/>
    </xf>
    <xf numFmtId="170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indent="29"/>
    </xf>
    <xf numFmtId="170" fontId="9" fillId="0" borderId="47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indent="29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168" fontId="13" fillId="20" borderId="11" xfId="3" applyNumberFormat="1" applyFont="1" applyFill="1" applyBorder="1" applyAlignment="1">
      <alignment horizontal="right"/>
    </xf>
    <xf numFmtId="168" fontId="13" fillId="0" borderId="11" xfId="3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3" fontId="15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/>
    </xf>
    <xf numFmtId="2" fontId="13" fillId="0" borderId="0" xfId="0" applyNumberFormat="1" applyFont="1" applyBorder="1" applyAlignment="1">
      <alignment horizontal="left"/>
    </xf>
    <xf numFmtId="37" fontId="13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7" fontId="20" fillId="4" borderId="41" xfId="0" applyNumberFormat="1" applyFont="1" applyFill="1" applyBorder="1" applyAlignment="1">
      <alignment horizontal="center" vertical="center" wrapText="1"/>
    </xf>
    <xf numFmtId="0" fontId="20" fillId="0" borderId="0" xfId="0" applyFont="1"/>
    <xf numFmtId="168" fontId="13" fillId="0" borderId="11" xfId="3" applyNumberFormat="1" applyFont="1" applyFill="1" applyBorder="1" applyAlignment="1">
      <alignment horizontal="center" vertical="center"/>
    </xf>
    <xf numFmtId="168" fontId="13" fillId="0" borderId="11" xfId="3" applyNumberFormat="1" applyFont="1" applyBorder="1" applyAlignment="1">
      <alignment horizontal="center" vertical="center"/>
    </xf>
    <xf numFmtId="168" fontId="15" fillId="23" borderId="11" xfId="3" applyNumberFormat="1" applyFont="1" applyFill="1" applyBorder="1" applyAlignment="1">
      <alignment horizontal="center" vertical="center"/>
    </xf>
    <xf numFmtId="168" fontId="13" fillId="0" borderId="11" xfId="0" applyNumberFormat="1" applyFont="1" applyBorder="1" applyAlignment="1"/>
    <xf numFmtId="168" fontId="9" fillId="0" borderId="11" xfId="0" applyNumberFormat="1" applyFont="1" applyBorder="1" applyAlignment="1"/>
    <xf numFmtId="168" fontId="13" fillId="0" borderId="11" xfId="0" applyNumberFormat="1" applyFont="1" applyFill="1" applyBorder="1" applyAlignment="1"/>
    <xf numFmtId="168" fontId="15" fillId="0" borderId="11" xfId="0" applyNumberFormat="1" applyFont="1" applyBorder="1" applyAlignment="1">
      <alignment horizontal="center" vertical="center"/>
    </xf>
    <xf numFmtId="168" fontId="15" fillId="0" borderId="11" xfId="0" applyNumberFormat="1" applyFont="1" applyFill="1" applyBorder="1" applyAlignment="1">
      <alignment horizontal="center" vertical="center"/>
    </xf>
    <xf numFmtId="168" fontId="15" fillId="0" borderId="15" xfId="0" applyNumberFormat="1" applyFont="1" applyFill="1" applyBorder="1" applyAlignment="1">
      <alignment horizontal="center" vertical="center"/>
    </xf>
    <xf numFmtId="168" fontId="15" fillId="0" borderId="12" xfId="0" applyNumberFormat="1" applyFont="1" applyFill="1" applyBorder="1" applyAlignment="1">
      <alignment horizontal="center" vertical="center"/>
    </xf>
    <xf numFmtId="168" fontId="15" fillId="0" borderId="50" xfId="0" applyNumberFormat="1" applyFont="1" applyFill="1" applyBorder="1" applyAlignment="1">
      <alignment horizontal="center" vertical="center"/>
    </xf>
    <xf numFmtId="168" fontId="13" fillId="0" borderId="11" xfId="0" applyNumberFormat="1" applyFont="1" applyBorder="1" applyAlignment="1">
      <alignment horizontal="center"/>
    </xf>
    <xf numFmtId="168" fontId="15" fillId="0" borderId="11" xfId="0" applyNumberFormat="1" applyFont="1" applyBorder="1" applyAlignment="1">
      <alignment horizontal="center" vertical="center" textRotation="90"/>
    </xf>
    <xf numFmtId="168" fontId="11" fillId="3" borderId="12" xfId="0" applyNumberFormat="1" applyFont="1" applyFill="1" applyBorder="1" applyAlignment="1">
      <alignment horizontal="center" vertical="center"/>
    </xf>
    <xf numFmtId="168" fontId="11" fillId="0" borderId="12" xfId="0" applyNumberFormat="1" applyFont="1" applyFill="1" applyBorder="1"/>
    <xf numFmtId="168" fontId="14" fillId="0" borderId="11" xfId="0" applyNumberFormat="1" applyFont="1" applyBorder="1" applyAlignment="1">
      <alignment horizontal="right" vertical="center"/>
    </xf>
    <xf numFmtId="168" fontId="15" fillId="0" borderId="11" xfId="2" applyNumberFormat="1" applyFont="1" applyFill="1" applyBorder="1" applyAlignment="1">
      <alignment horizontal="center" textRotation="90"/>
    </xf>
    <xf numFmtId="168" fontId="15" fillId="9" borderId="11" xfId="0" applyNumberFormat="1" applyFont="1" applyFill="1" applyBorder="1" applyAlignment="1">
      <alignment horizontal="center" textRotation="90"/>
    </xf>
    <xf numFmtId="168" fontId="15" fillId="0" borderId="11" xfId="0" applyNumberFormat="1" applyFont="1" applyBorder="1" applyAlignment="1">
      <alignment horizontal="center"/>
    </xf>
    <xf numFmtId="168" fontId="13" fillId="0" borderId="11" xfId="0" applyNumberFormat="1" applyFont="1" applyFill="1" applyBorder="1" applyAlignment="1">
      <alignment horizontal="right" vertical="center"/>
    </xf>
    <xf numFmtId="168" fontId="13" fillId="0" borderId="0" xfId="0" applyNumberFormat="1" applyFont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168" fontId="13" fillId="0" borderId="17" xfId="0" applyNumberFormat="1" applyFont="1" applyBorder="1"/>
    <xf numFmtId="168" fontId="26" fillId="0" borderId="0" xfId="0" applyNumberFormat="1" applyFont="1" applyBorder="1" applyAlignment="1">
      <alignment horizontal="center" vertical="center"/>
    </xf>
    <xf numFmtId="168" fontId="15" fillId="0" borderId="18" xfId="0" applyNumberFormat="1" applyFont="1" applyFill="1" applyBorder="1"/>
    <xf numFmtId="168" fontId="14" fillId="24" borderId="11" xfId="3" applyNumberFormat="1" applyFont="1" applyFill="1" applyBorder="1" applyAlignment="1">
      <alignment horizontal="center" vertical="center"/>
    </xf>
    <xf numFmtId="168" fontId="15" fillId="0" borderId="11" xfId="0" applyNumberFormat="1" applyFont="1" applyFill="1" applyBorder="1" applyAlignment="1">
      <alignment horizontal="center" vertical="center" wrapText="1"/>
    </xf>
    <xf numFmtId="168" fontId="14" fillId="0" borderId="12" xfId="0" applyNumberFormat="1" applyFont="1" applyBorder="1"/>
    <xf numFmtId="168" fontId="11" fillId="0" borderId="11" xfId="0" applyNumberFormat="1" applyFont="1" applyBorder="1"/>
    <xf numFmtId="168" fontId="11" fillId="0" borderId="8" xfId="0" applyNumberFormat="1" applyFont="1" applyBorder="1" applyAlignment="1">
      <alignment horizontal="center"/>
    </xf>
    <xf numFmtId="168" fontId="11" fillId="0" borderId="8" xfId="0" applyNumberFormat="1" applyFont="1" applyFill="1" applyBorder="1"/>
    <xf numFmtId="168" fontId="15" fillId="0" borderId="0" xfId="0" applyNumberFormat="1" applyFont="1"/>
    <xf numFmtId="168" fontId="15" fillId="8" borderId="11" xfId="0" applyNumberFormat="1" applyFont="1" applyFill="1" applyBorder="1" applyAlignment="1">
      <alignment horizontal="center"/>
    </xf>
    <xf numFmtId="168" fontId="15" fillId="7" borderId="11" xfId="0" applyNumberFormat="1" applyFont="1" applyFill="1" applyBorder="1" applyAlignment="1">
      <alignment horizontal="center"/>
    </xf>
    <xf numFmtId="168" fontId="15" fillId="0" borderId="0" xfId="0" applyNumberFormat="1" applyFont="1" applyFill="1" applyBorder="1" applyAlignment="1">
      <alignment horizontal="center" vertical="center"/>
    </xf>
    <xf numFmtId="168" fontId="15" fillId="0" borderId="6" xfId="0" applyNumberFormat="1" applyFont="1" applyFill="1" applyBorder="1" applyAlignment="1">
      <alignment horizontal="center" vertical="center" wrapText="1"/>
    </xf>
    <xf numFmtId="168" fontId="13" fillId="0" borderId="24" xfId="0" applyNumberFormat="1" applyFont="1" applyBorder="1"/>
    <xf numFmtId="168" fontId="22" fillId="0" borderId="0" xfId="0" applyNumberFormat="1" applyFont="1" applyFill="1" applyBorder="1"/>
    <xf numFmtId="168" fontId="14" fillId="0" borderId="11" xfId="0" applyNumberFormat="1" applyFont="1" applyBorder="1" applyAlignment="1">
      <alignment horizontal="center"/>
    </xf>
    <xf numFmtId="168" fontId="14" fillId="7" borderId="11" xfId="0" applyNumberFormat="1" applyFont="1" applyFill="1" applyBorder="1" applyAlignment="1">
      <alignment horizontal="center"/>
    </xf>
    <xf numFmtId="168" fontId="14" fillId="0" borderId="11" xfId="0" applyNumberFormat="1" applyFont="1" applyFill="1" applyBorder="1" applyAlignment="1">
      <alignment horizontal="center"/>
    </xf>
    <xf numFmtId="168" fontId="13" fillId="0" borderId="11" xfId="0" applyNumberFormat="1" applyFont="1" applyFill="1" applyBorder="1" applyAlignment="1">
      <alignment horizontal="center" vertical="center"/>
    </xf>
    <xf numFmtId="168" fontId="14" fillId="19" borderId="11" xfId="0" applyNumberFormat="1" applyFont="1" applyFill="1" applyBorder="1"/>
    <xf numFmtId="0" fontId="9" fillId="2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20" borderId="30" xfId="0" applyFont="1" applyFill="1" applyBorder="1" applyAlignment="1">
      <alignment horizontal="left" vertical="center"/>
    </xf>
    <xf numFmtId="0" fontId="9" fillId="20" borderId="1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/>
    </xf>
    <xf numFmtId="0" fontId="14" fillId="24" borderId="19" xfId="0" applyFont="1" applyFill="1" applyBorder="1" applyAlignment="1">
      <alignment horizontal="center" vertical="center"/>
    </xf>
    <xf numFmtId="168" fontId="13" fillId="20" borderId="19" xfId="3" applyNumberFormat="1" applyFont="1" applyFill="1" applyBorder="1" applyAlignment="1">
      <alignment horizontal="left"/>
    </xf>
    <xf numFmtId="0" fontId="15" fillId="0" borderId="19" xfId="0" applyFont="1" applyFill="1" applyBorder="1" applyAlignment="1">
      <alignment horizontal="left" wrapText="1"/>
    </xf>
    <xf numFmtId="167" fontId="11" fillId="0" borderId="19" xfId="2" applyNumberFormat="1" applyFont="1" applyFill="1" applyBorder="1"/>
    <xf numFmtId="167" fontId="11" fillId="0" borderId="19" xfId="2" applyNumberFormat="1" applyFont="1" applyFill="1" applyBorder="1" applyAlignment="1">
      <alignment horizontal="left"/>
    </xf>
    <xf numFmtId="167" fontId="11" fillId="0" borderId="43" xfId="2" applyNumberFormat="1" applyFont="1" applyFill="1" applyBorder="1" applyAlignment="1">
      <alignment horizontal="left"/>
    </xf>
    <xf numFmtId="0" fontId="11" fillId="4" borderId="17" xfId="0" applyFont="1" applyFill="1" applyBorder="1" applyAlignment="1">
      <alignment horizontal="center" vertical="center" wrapText="1"/>
    </xf>
    <xf numFmtId="170" fontId="15" fillId="0" borderId="19" xfId="0" applyNumberFormat="1" applyFont="1" applyBorder="1" applyAlignment="1">
      <alignment horizontal="center"/>
    </xf>
    <xf numFmtId="170" fontId="15" fillId="0" borderId="19" xfId="0" applyNumberFormat="1" applyFont="1" applyBorder="1" applyAlignment="1">
      <alignment horizontal="left"/>
    </xf>
    <xf numFmtId="170" fontId="15" fillId="8" borderId="19" xfId="0" applyNumberFormat="1" applyFont="1" applyFill="1" applyBorder="1" applyAlignment="1">
      <alignment horizontal="left"/>
    </xf>
    <xf numFmtId="170" fontId="15" fillId="0" borderId="19" xfId="0" applyNumberFormat="1" applyFont="1" applyFill="1" applyBorder="1" applyAlignment="1">
      <alignment horizontal="left"/>
    </xf>
    <xf numFmtId="17" fontId="15" fillId="0" borderId="70" xfId="0" applyNumberFormat="1" applyFont="1" applyFill="1" applyBorder="1" applyAlignment="1">
      <alignment horizontal="left" vertical="center" wrapText="1"/>
    </xf>
    <xf numFmtId="0" fontId="9" fillId="0" borderId="19" xfId="0" applyFont="1" applyBorder="1"/>
    <xf numFmtId="0" fontId="9" fillId="0" borderId="19" xfId="0" applyFont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15" fillId="0" borderId="37" xfId="16" applyFont="1" applyFill="1" applyBorder="1" applyAlignment="1">
      <alignment horizontal="center" vertical="center"/>
    </xf>
    <xf numFmtId="3" fontId="13" fillId="0" borderId="37" xfId="0" applyNumberFormat="1" applyFont="1" applyFill="1" applyBorder="1"/>
    <xf numFmtId="166" fontId="14" fillId="24" borderId="37" xfId="3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168" fontId="13" fillId="20" borderId="37" xfId="3" applyNumberFormat="1" applyFont="1" applyFill="1" applyBorder="1"/>
    <xf numFmtId="0" fontId="15" fillId="0" borderId="37" xfId="0" applyFont="1" applyFill="1" applyBorder="1" applyAlignment="1">
      <alignment horizontal="center" vertical="center" wrapText="1"/>
    </xf>
    <xf numFmtId="3" fontId="14" fillId="0" borderId="37" xfId="0" applyNumberFormat="1" applyFont="1" applyBorder="1"/>
    <xf numFmtId="168" fontId="14" fillId="0" borderId="37" xfId="0" applyNumberFormat="1" applyFont="1" applyBorder="1"/>
    <xf numFmtId="168" fontId="11" fillId="0" borderId="37" xfId="0" applyNumberFormat="1" applyFont="1" applyFill="1" applyBorder="1"/>
    <xf numFmtId="168" fontId="11" fillId="0" borderId="73" xfId="0" applyNumberFormat="1" applyFont="1" applyBorder="1" applyAlignment="1">
      <alignment horizontal="center"/>
    </xf>
    <xf numFmtId="170" fontId="15" fillId="0" borderId="37" xfId="0" applyNumberFormat="1" applyFont="1" applyBorder="1" applyAlignment="1">
      <alignment horizontal="center"/>
    </xf>
    <xf numFmtId="168" fontId="15" fillId="0" borderId="37" xfId="0" applyNumberFormat="1" applyFont="1" applyBorder="1" applyAlignment="1">
      <alignment horizontal="center"/>
    </xf>
    <xf numFmtId="168" fontId="15" fillId="8" borderId="37" xfId="0" applyNumberFormat="1" applyFont="1" applyFill="1" applyBorder="1" applyAlignment="1">
      <alignment horizontal="center"/>
    </xf>
    <xf numFmtId="168" fontId="15" fillId="0" borderId="37" xfId="0" applyNumberFormat="1" applyFont="1" applyFill="1" applyBorder="1" applyAlignment="1">
      <alignment horizontal="center"/>
    </xf>
    <xf numFmtId="168" fontId="15" fillId="0" borderId="74" xfId="0" applyNumberFormat="1" applyFont="1" applyFill="1" applyBorder="1" applyAlignment="1">
      <alignment horizontal="center" vertical="center" wrapText="1"/>
    </xf>
    <xf numFmtId="3" fontId="15" fillId="9" borderId="12" xfId="2" applyNumberFormat="1" applyFont="1" applyFill="1" applyBorder="1" applyAlignment="1">
      <alignment horizontal="center" textRotation="90"/>
    </xf>
    <xf numFmtId="170" fontId="15" fillId="0" borderId="12" xfId="0" applyNumberFormat="1" applyFont="1" applyBorder="1" applyAlignment="1">
      <alignment horizontal="center"/>
    </xf>
    <xf numFmtId="167" fontId="11" fillId="0" borderId="11" xfId="0" applyNumberFormat="1" applyFont="1" applyBorder="1" applyAlignment="1">
      <alignment horizontal="center"/>
    </xf>
    <xf numFmtId="0" fontId="11" fillId="4" borderId="11" xfId="0" applyFont="1" applyFill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left"/>
    </xf>
    <xf numFmtId="167" fontId="25" fillId="3" borderId="19" xfId="0" applyNumberFormat="1" applyFont="1" applyFill="1" applyBorder="1" applyAlignment="1">
      <alignment horizontal="center" vertical="center"/>
    </xf>
    <xf numFmtId="167" fontId="11" fillId="0" borderId="17" xfId="0" applyNumberFormat="1" applyFont="1" applyFill="1" applyBorder="1" applyAlignment="1">
      <alignment horizontal="left"/>
    </xf>
    <xf numFmtId="170" fontId="15" fillId="0" borderId="19" xfId="5" applyNumberFormat="1" applyFont="1" applyBorder="1" applyAlignment="1">
      <alignment horizontal="center"/>
    </xf>
    <xf numFmtId="170" fontId="14" fillId="0" borderId="19" xfId="0" applyNumberFormat="1" applyFont="1" applyBorder="1" applyAlignment="1">
      <alignment horizontal="left"/>
    </xf>
    <xf numFmtId="170" fontId="14" fillId="0" borderId="19" xfId="0" applyNumberFormat="1" applyFont="1" applyFill="1" applyBorder="1" applyAlignment="1">
      <alignment horizontal="left"/>
    </xf>
    <xf numFmtId="170" fontId="14" fillId="0" borderId="19" xfId="0" applyNumberFormat="1" applyFont="1" applyFill="1" applyBorder="1" applyAlignment="1">
      <alignment horizontal="center"/>
    </xf>
    <xf numFmtId="4" fontId="13" fillId="0" borderId="37" xfId="0" applyNumberFormat="1" applyFont="1" applyBorder="1" applyAlignment="1">
      <alignment horizontal="center"/>
    </xf>
    <xf numFmtId="0" fontId="11" fillId="3" borderId="62" xfId="0" applyFont="1" applyFill="1" applyBorder="1" applyAlignment="1">
      <alignment horizontal="center" vertical="center"/>
    </xf>
    <xf numFmtId="170" fontId="15" fillId="0" borderId="37" xfId="5" applyNumberFormat="1" applyFont="1" applyBorder="1" applyAlignment="1">
      <alignment horizontal="center"/>
    </xf>
    <xf numFmtId="168" fontId="14" fillId="0" borderId="37" xfId="0" applyNumberFormat="1" applyFont="1" applyBorder="1" applyAlignment="1">
      <alignment horizontal="center"/>
    </xf>
    <xf numFmtId="168" fontId="14" fillId="0" borderId="37" xfId="0" applyNumberFormat="1" applyFont="1" applyFill="1" applyBorder="1" applyAlignment="1">
      <alignment horizontal="center"/>
    </xf>
    <xf numFmtId="168" fontId="14" fillId="7" borderId="37" xfId="0" applyNumberFormat="1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 vertical="center" wrapText="1"/>
    </xf>
    <xf numFmtId="170" fontId="14" fillId="0" borderId="12" xfId="0" applyNumberFormat="1" applyFont="1" applyBorder="1" applyAlignment="1">
      <alignment horizontal="center"/>
    </xf>
    <xf numFmtId="2" fontId="15" fillId="0" borderId="9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167" fontId="11" fillId="0" borderId="43" xfId="2" applyNumberFormat="1" applyFont="1" applyFill="1" applyBorder="1"/>
    <xf numFmtId="2" fontId="15" fillId="0" borderId="19" xfId="0" applyNumberFormat="1" applyFont="1" applyFill="1" applyBorder="1" applyAlignment="1">
      <alignment horizontal="center" vertical="center"/>
    </xf>
    <xf numFmtId="2" fontId="15" fillId="7" borderId="19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/>
    </xf>
    <xf numFmtId="167" fontId="11" fillId="0" borderId="73" xfId="0" applyNumberFormat="1" applyFont="1" applyBorder="1" applyAlignment="1">
      <alignment horizontal="center"/>
    </xf>
    <xf numFmtId="2" fontId="15" fillId="0" borderId="37" xfId="0" applyNumberFormat="1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/>
    </xf>
    <xf numFmtId="167" fontId="14" fillId="0" borderId="23" xfId="0" applyNumberFormat="1" applyFont="1" applyFill="1" applyBorder="1"/>
    <xf numFmtId="2" fontId="15" fillId="0" borderId="23" xfId="0" applyNumberFormat="1" applyFont="1" applyFill="1" applyBorder="1" applyAlignment="1">
      <alignment horizontal="center" vertical="center"/>
    </xf>
    <xf numFmtId="168" fontId="14" fillId="24" borderId="37" xfId="3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9" fillId="0" borderId="0" xfId="0" applyFont="1" applyBorder="1"/>
    <xf numFmtId="0" fontId="15" fillId="0" borderId="60" xfId="0" applyFont="1" applyBorder="1" applyAlignment="1">
      <alignment horizontal="center"/>
    </xf>
    <xf numFmtId="166" fontId="9" fillId="0" borderId="61" xfId="0" applyNumberFormat="1" applyFont="1" applyFill="1" applyBorder="1"/>
    <xf numFmtId="168" fontId="14" fillId="0" borderId="11" xfId="0" applyNumberFormat="1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168" fontId="14" fillId="0" borderId="0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horizontal="right"/>
    </xf>
    <xf numFmtId="168" fontId="13" fillId="0" borderId="19" xfId="0" applyNumberFormat="1" applyFont="1" applyFill="1" applyBorder="1" applyAlignment="1">
      <alignment horizontal="right"/>
    </xf>
    <xf numFmtId="168" fontId="13" fillId="0" borderId="37" xfId="3" applyNumberFormat="1" applyFont="1" applyFill="1" applyBorder="1" applyAlignment="1">
      <alignment horizontal="right"/>
    </xf>
    <xf numFmtId="168" fontId="13" fillId="0" borderId="19" xfId="3" applyNumberFormat="1" applyFont="1" applyFill="1" applyBorder="1" applyAlignment="1">
      <alignment horizontal="right"/>
    </xf>
    <xf numFmtId="3" fontId="13" fillId="19" borderId="19" xfId="0" applyNumberFormat="1" applyFont="1" applyFill="1" applyBorder="1" applyAlignment="1">
      <alignment horizontal="right"/>
    </xf>
    <xf numFmtId="3" fontId="13" fillId="19" borderId="11" xfId="0" applyNumberFormat="1" applyFont="1" applyFill="1" applyBorder="1" applyAlignment="1">
      <alignment horizontal="right"/>
    </xf>
    <xf numFmtId="168" fontId="13" fillId="19" borderId="37" xfId="0" applyNumberFormat="1" applyFont="1" applyFill="1" applyBorder="1" applyAlignment="1">
      <alignment horizontal="right"/>
    </xf>
    <xf numFmtId="168" fontId="13" fillId="20" borderId="19" xfId="3" applyNumberFormat="1" applyFont="1" applyFill="1" applyBorder="1" applyAlignment="1">
      <alignment horizontal="right"/>
    </xf>
    <xf numFmtId="168" fontId="10" fillId="0" borderId="19" xfId="3" applyNumberFormat="1" applyFont="1" applyFill="1" applyBorder="1" applyAlignment="1">
      <alignment horizontal="right"/>
    </xf>
    <xf numFmtId="168" fontId="10" fillId="0" borderId="11" xfId="3" applyNumberFormat="1" applyFont="1" applyFill="1" applyBorder="1" applyAlignment="1">
      <alignment horizontal="right"/>
    </xf>
    <xf numFmtId="168" fontId="10" fillId="0" borderId="37" xfId="3" applyNumberFormat="1" applyFont="1" applyFill="1" applyBorder="1" applyAlignment="1">
      <alignment horizontal="right"/>
    </xf>
    <xf numFmtId="168" fontId="10" fillId="0" borderId="19" xfId="3" applyNumberFormat="1" applyFont="1" applyBorder="1" applyAlignment="1">
      <alignment horizontal="right"/>
    </xf>
    <xf numFmtId="168" fontId="10" fillId="0" borderId="11" xfId="3" applyNumberFormat="1" applyFont="1" applyBorder="1" applyAlignment="1">
      <alignment horizontal="right"/>
    </xf>
    <xf numFmtId="168" fontId="10" fillId="0" borderId="37" xfId="3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31" fillId="0" borderId="48" xfId="0" applyFont="1" applyBorder="1" applyAlignment="1">
      <alignment horizontal="center" vertical="center" wrapText="1"/>
    </xf>
    <xf numFmtId="0" fontId="34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37" fontId="36" fillId="0" borderId="11" xfId="0" applyNumberFormat="1" applyFont="1" applyFill="1" applyBorder="1" applyAlignment="1">
      <alignment horizontal="right" vertical="center"/>
    </xf>
    <xf numFmtId="37" fontId="36" fillId="0" borderId="11" xfId="0" applyNumberFormat="1" applyFont="1" applyFill="1" applyBorder="1" applyAlignment="1">
      <alignment horizontal="center" vertical="center"/>
    </xf>
    <xf numFmtId="3" fontId="37" fillId="0" borderId="11" xfId="0" applyNumberFormat="1" applyFont="1" applyFill="1" applyBorder="1" applyAlignment="1">
      <alignment horizontal="right" vertical="center"/>
    </xf>
    <xf numFmtId="167" fontId="37" fillId="0" borderId="11" xfId="2" applyNumberFormat="1" applyFont="1" applyFill="1" applyBorder="1" applyAlignment="1">
      <alignment horizontal="right" vertical="center"/>
    </xf>
    <xf numFmtId="3" fontId="37" fillId="0" borderId="11" xfId="2" applyNumberFormat="1" applyFont="1" applyFill="1" applyBorder="1" applyAlignment="1">
      <alignment horizontal="right" vertical="center"/>
    </xf>
    <xf numFmtId="3" fontId="36" fillId="0" borderId="11" xfId="0" applyNumberFormat="1" applyFont="1" applyFill="1" applyBorder="1" applyAlignment="1">
      <alignment horizontal="right" vertical="center"/>
    </xf>
    <xf numFmtId="168" fontId="37" fillId="0" borderId="11" xfId="2" applyNumberFormat="1" applyFont="1" applyFill="1" applyBorder="1" applyAlignment="1">
      <alignment horizontal="right" vertical="center"/>
    </xf>
    <xf numFmtId="165" fontId="37" fillId="0" borderId="11" xfId="5" applyNumberFormat="1" applyFont="1" applyBorder="1" applyAlignment="1">
      <alignment horizontal="right" vertical="center"/>
    </xf>
    <xf numFmtId="3" fontId="36" fillId="0" borderId="11" xfId="0" applyNumberFormat="1" applyFont="1" applyBorder="1" applyAlignment="1">
      <alignment horizontal="right" vertical="center"/>
    </xf>
    <xf numFmtId="0" fontId="36" fillId="0" borderId="11" xfId="0" applyFont="1" applyBorder="1" applyAlignment="1">
      <alignment horizontal="right" vertical="center"/>
    </xf>
    <xf numFmtId="3" fontId="37" fillId="0" borderId="11" xfId="0" applyNumberFormat="1" applyFont="1" applyBorder="1" applyAlignment="1">
      <alignment horizontal="right" vertical="center"/>
    </xf>
    <xf numFmtId="168" fontId="36" fillId="0" borderId="11" xfId="3" applyNumberFormat="1" applyFont="1" applyFill="1" applyBorder="1"/>
    <xf numFmtId="168" fontId="34" fillId="0" borderId="11" xfId="3" applyNumberFormat="1" applyFont="1" applyFill="1" applyBorder="1"/>
    <xf numFmtId="168" fontId="38" fillId="0" borderId="11" xfId="3" applyNumberFormat="1" applyFont="1" applyFill="1" applyBorder="1"/>
    <xf numFmtId="168" fontId="36" fillId="0" borderId="11" xfId="3" applyNumberFormat="1" applyFont="1" applyFill="1" applyBorder="1" applyAlignment="1">
      <alignment vertical="center"/>
    </xf>
    <xf numFmtId="168" fontId="34" fillId="0" borderId="11" xfId="3" applyNumberFormat="1" applyFont="1" applyFill="1" applyBorder="1" applyAlignment="1"/>
    <xf numFmtId="3" fontId="38" fillId="0" borderId="11" xfId="3" applyNumberFormat="1" applyFont="1" applyFill="1" applyBorder="1" applyAlignment="1">
      <alignment horizontal="center"/>
    </xf>
    <xf numFmtId="168" fontId="38" fillId="0" borderId="11" xfId="3" applyNumberFormat="1" applyFont="1" applyFill="1" applyBorder="1" applyAlignment="1">
      <alignment horizontal="center"/>
    </xf>
    <xf numFmtId="3" fontId="34" fillId="0" borderId="11" xfId="0" applyNumberFormat="1" applyFont="1" applyBorder="1"/>
    <xf numFmtId="168" fontId="39" fillId="20" borderId="11" xfId="3" applyNumberFormat="1" applyFont="1" applyFill="1" applyBorder="1"/>
    <xf numFmtId="168" fontId="38" fillId="0" borderId="12" xfId="3" applyNumberFormat="1" applyFont="1" applyFill="1" applyBorder="1" applyAlignment="1">
      <alignment horizontal="center"/>
    </xf>
    <xf numFmtId="168" fontId="36" fillId="20" borderId="9" xfId="3" applyNumberFormat="1" applyFont="1" applyFill="1" applyBorder="1"/>
    <xf numFmtId="168" fontId="40" fillId="20" borderId="11" xfId="3" applyNumberFormat="1" applyFont="1" applyFill="1" applyBorder="1"/>
    <xf numFmtId="0" fontId="14" fillId="0" borderId="0" xfId="0" applyFont="1" applyFill="1" applyBorder="1" applyAlignment="1">
      <alignment horizontal="left" vertical="center" wrapText="1"/>
    </xf>
    <xf numFmtId="168" fontId="13" fillId="20" borderId="0" xfId="3" applyNumberFormat="1" applyFont="1" applyFill="1" applyBorder="1" applyAlignment="1">
      <alignment horizontal="left"/>
    </xf>
    <xf numFmtId="168" fontId="13" fillId="20" borderId="0" xfId="3" applyNumberFormat="1" applyFont="1" applyFill="1" applyBorder="1"/>
    <xf numFmtId="168" fontId="9" fillId="0" borderId="0" xfId="3" applyNumberFormat="1" applyFont="1" applyFill="1" applyBorder="1" applyAlignment="1">
      <alignment horizontal="center"/>
    </xf>
    <xf numFmtId="3" fontId="13" fillId="0" borderId="0" xfId="0" applyNumberFormat="1" applyFont="1" applyBorder="1"/>
    <xf numFmtId="168" fontId="13" fillId="20" borderId="11" xfId="3" applyNumberFormat="1" applyFont="1" applyFill="1" applyBorder="1" applyAlignment="1">
      <alignment horizontal="left"/>
    </xf>
    <xf numFmtId="3" fontId="9" fillId="0" borderId="35" xfId="0" applyNumberFormat="1" applyFont="1" applyFill="1" applyBorder="1" applyAlignment="1">
      <alignment horizontal="right" vertical="center"/>
    </xf>
    <xf numFmtId="3" fontId="14" fillId="0" borderId="11" xfId="0" applyNumberFormat="1" applyFont="1" applyBorder="1" applyAlignment="1"/>
    <xf numFmtId="1" fontId="13" fillId="0" borderId="0" xfId="0" applyNumberFormat="1" applyFont="1" applyBorder="1" applyAlignment="1"/>
    <xf numFmtId="0" fontId="19" fillId="0" borderId="11" xfId="0" applyFont="1" applyFill="1" applyBorder="1" applyAlignment="1">
      <alignment horizontal="center"/>
    </xf>
    <xf numFmtId="3" fontId="15" fillId="0" borderId="11" xfId="0" applyNumberFormat="1" applyFont="1" applyFill="1" applyBorder="1" applyAlignment="1"/>
    <xf numFmtId="3" fontId="9" fillId="0" borderId="11" xfId="0" applyNumberFormat="1" applyFont="1" applyBorder="1" applyAlignment="1"/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 textRotation="90"/>
    </xf>
    <xf numFmtId="0" fontId="18" fillId="0" borderId="25" xfId="0" applyFont="1" applyFill="1" applyBorder="1" applyAlignment="1">
      <alignment horizontal="right" vertical="center" textRotation="90"/>
    </xf>
    <xf numFmtId="0" fontId="9" fillId="0" borderId="11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41" fillId="0" borderId="0" xfId="0" applyFont="1"/>
    <xf numFmtId="0" fontId="32" fillId="0" borderId="63" xfId="0" applyFont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7" fillId="0" borderId="31" xfId="0" applyFont="1" applyBorder="1" applyAlignment="1">
      <alignment vertical="center"/>
    </xf>
    <xf numFmtId="3" fontId="36" fillId="0" borderId="7" xfId="0" applyNumberFormat="1" applyFont="1" applyBorder="1" applyAlignment="1">
      <alignment vertical="center"/>
    </xf>
    <xf numFmtId="3" fontId="37" fillId="0" borderId="9" xfId="0" applyNumberFormat="1" applyFont="1" applyBorder="1" applyAlignment="1">
      <alignment vertical="center"/>
    </xf>
    <xf numFmtId="3" fontId="42" fillId="0" borderId="55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9" xfId="0" applyFont="1" applyBorder="1" applyAlignment="1">
      <alignment vertical="center"/>
    </xf>
    <xf numFmtId="3" fontId="42" fillId="0" borderId="45" xfId="0" applyNumberFormat="1" applyFont="1" applyBorder="1" applyAlignment="1">
      <alignment vertical="center"/>
    </xf>
    <xf numFmtId="3" fontId="37" fillId="0" borderId="11" xfId="0" applyNumberFormat="1" applyFont="1" applyBorder="1" applyAlignment="1">
      <alignment vertical="center"/>
    </xf>
    <xf numFmtId="0" fontId="42" fillId="13" borderId="19" xfId="0" applyFont="1" applyFill="1" applyBorder="1" applyAlignment="1">
      <alignment vertical="center"/>
    </xf>
    <xf numFmtId="3" fontId="35" fillId="13" borderId="10" xfId="0" applyNumberFormat="1" applyFont="1" applyFill="1" applyBorder="1" applyAlignment="1">
      <alignment vertical="center"/>
    </xf>
    <xf numFmtId="3" fontId="42" fillId="13" borderId="9" xfId="0" applyNumberFormat="1" applyFont="1" applyFill="1" applyBorder="1" applyAlignment="1">
      <alignment vertical="center"/>
    </xf>
    <xf numFmtId="3" fontId="42" fillId="13" borderId="55" xfId="0" applyNumberFormat="1" applyFont="1" applyFill="1" applyBorder="1" applyAlignment="1">
      <alignment vertical="center"/>
    </xf>
    <xf numFmtId="0" fontId="42" fillId="13" borderId="15" xfId="0" applyFont="1" applyFill="1" applyBorder="1" applyAlignment="1">
      <alignment vertical="center"/>
    </xf>
    <xf numFmtId="3" fontId="42" fillId="13" borderId="29" xfId="0" applyNumberFormat="1" applyFont="1" applyFill="1" applyBorder="1" applyAlignment="1">
      <alignment vertical="center"/>
    </xf>
    <xf numFmtId="0" fontId="42" fillId="0" borderId="15" xfId="0" applyFont="1" applyBorder="1" applyAlignment="1">
      <alignment vertical="center"/>
    </xf>
    <xf numFmtId="3" fontId="35" fillId="0" borderId="37" xfId="0" applyNumberFormat="1" applyFont="1" applyBorder="1" applyAlignment="1">
      <alignment vertical="center"/>
    </xf>
    <xf numFmtId="3" fontId="42" fillId="0" borderId="11" xfId="0" applyNumberFormat="1" applyFont="1" applyBorder="1" applyAlignment="1">
      <alignment vertical="center"/>
    </xf>
    <xf numFmtId="3" fontId="42" fillId="13" borderId="11" xfId="0" applyNumberFormat="1" applyFont="1" applyFill="1" applyBorder="1" applyAlignment="1">
      <alignment vertical="center"/>
    </xf>
    <xf numFmtId="3" fontId="42" fillId="13" borderId="45" xfId="0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9" xfId="0" applyFont="1" applyBorder="1" applyAlignment="1">
      <alignment vertical="center"/>
    </xf>
    <xf numFmtId="3" fontId="35" fillId="0" borderId="10" xfId="0" applyNumberFormat="1" applyFont="1" applyBorder="1" applyAlignment="1">
      <alignment horizontal="right" vertical="center"/>
    </xf>
    <xf numFmtId="3" fontId="42" fillId="0" borderId="11" xfId="0" applyNumberFormat="1" applyFont="1" applyBorder="1" applyAlignment="1">
      <alignment horizontal="right" vertical="center"/>
    </xf>
    <xf numFmtId="3" fontId="42" fillId="0" borderId="9" xfId="0" applyNumberFormat="1" applyFont="1" applyBorder="1" applyAlignment="1">
      <alignment vertical="center"/>
    </xf>
    <xf numFmtId="0" fontId="42" fillId="13" borderId="43" xfId="0" applyFont="1" applyFill="1" applyBorder="1" applyAlignment="1">
      <alignment vertical="center"/>
    </xf>
    <xf numFmtId="3" fontId="35" fillId="13" borderId="14" xfId="0" applyNumberFormat="1" applyFont="1" applyFill="1" applyBorder="1" applyAlignment="1">
      <alignment vertical="center"/>
    </xf>
    <xf numFmtId="3" fontId="42" fillId="13" borderId="8" xfId="0" applyNumberFormat="1" applyFont="1" applyFill="1" applyBorder="1" applyAlignment="1">
      <alignment vertical="center"/>
    </xf>
    <xf numFmtId="3" fontId="42" fillId="13" borderId="46" xfId="0" applyNumberFormat="1" applyFont="1" applyFill="1" applyBorder="1" applyAlignment="1">
      <alignment vertical="center"/>
    </xf>
    <xf numFmtId="0" fontId="42" fillId="0" borderId="61" xfId="0" applyFont="1" applyFill="1" applyBorder="1" applyAlignment="1">
      <alignment vertical="center"/>
    </xf>
    <xf numFmtId="3" fontId="42" fillId="0" borderId="53" xfId="0" applyNumberFormat="1" applyFont="1" applyFill="1" applyBorder="1" applyAlignment="1">
      <alignment vertical="center"/>
    </xf>
    <xf numFmtId="3" fontId="42" fillId="0" borderId="23" xfId="0" applyNumberFormat="1" applyFont="1" applyFill="1" applyBorder="1" applyAlignment="1">
      <alignment vertical="center"/>
    </xf>
    <xf numFmtId="3" fontId="42" fillId="0" borderId="28" xfId="0" applyNumberFormat="1" applyFont="1" applyFill="1" applyBorder="1" applyAlignment="1">
      <alignment vertical="center"/>
    </xf>
    <xf numFmtId="3" fontId="42" fillId="0" borderId="33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37" fillId="0" borderId="13" xfId="0" applyNumberFormat="1" applyFont="1" applyBorder="1" applyAlignment="1">
      <alignment vertical="center"/>
    </xf>
    <xf numFmtId="3" fontId="37" fillId="0" borderId="5" xfId="0" applyNumberFormat="1" applyFont="1" applyBorder="1" applyAlignment="1">
      <alignment vertical="center"/>
    </xf>
    <xf numFmtId="3" fontId="37" fillId="0" borderId="54" xfId="0" applyNumberFormat="1" applyFont="1" applyBorder="1" applyAlignment="1">
      <alignment vertical="center"/>
    </xf>
    <xf numFmtId="3" fontId="42" fillId="0" borderId="65" xfId="0" applyNumberFormat="1" applyFont="1" applyBorder="1" applyAlignment="1">
      <alignment vertical="center"/>
    </xf>
    <xf numFmtId="3" fontId="37" fillId="0" borderId="7" xfId="0" applyNumberFormat="1" applyFont="1" applyBorder="1" applyAlignment="1">
      <alignment vertical="center"/>
    </xf>
    <xf numFmtId="3" fontId="42" fillId="13" borderId="7" xfId="0" applyNumberFormat="1" applyFont="1" applyFill="1" applyBorder="1" applyAlignment="1">
      <alignment vertical="center"/>
    </xf>
    <xf numFmtId="3" fontId="42" fillId="0" borderId="10" xfId="0" applyNumberFormat="1" applyFont="1" applyBorder="1" applyAlignment="1">
      <alignment horizontal="right" vertical="center"/>
    </xf>
    <xf numFmtId="174" fontId="42" fillId="0" borderId="10" xfId="0" applyNumberFormat="1" applyFont="1" applyBorder="1" applyAlignment="1">
      <alignment vertical="center"/>
    </xf>
    <xf numFmtId="174" fontId="42" fillId="0" borderId="11" xfId="0" applyNumberFormat="1" applyFont="1" applyBorder="1" applyAlignment="1">
      <alignment vertical="center"/>
    </xf>
    <xf numFmtId="174" fontId="42" fillId="0" borderId="45" xfId="0" applyNumberFormat="1" applyFont="1" applyBorder="1" applyAlignment="1">
      <alignment vertical="center"/>
    </xf>
    <xf numFmtId="174" fontId="42" fillId="13" borderId="10" xfId="0" applyNumberFormat="1" applyFont="1" applyFill="1" applyBorder="1" applyAlignment="1">
      <alignment vertical="center"/>
    </xf>
    <xf numFmtId="174" fontId="42" fillId="13" borderId="11" xfId="0" applyNumberFormat="1" applyFont="1" applyFill="1" applyBorder="1" applyAlignment="1">
      <alignment vertical="center"/>
    </xf>
    <xf numFmtId="174" fontId="42" fillId="13" borderId="45" xfId="0" applyNumberFormat="1" applyFont="1" applyFill="1" applyBorder="1" applyAlignment="1">
      <alignment vertical="center"/>
    </xf>
    <xf numFmtId="3" fontId="42" fillId="0" borderId="7" xfId="0" applyNumberFormat="1" applyFont="1" applyBorder="1" applyAlignment="1">
      <alignment vertical="center"/>
    </xf>
    <xf numFmtId="174" fontId="42" fillId="0" borderId="11" xfId="0" applyNumberFormat="1" applyFont="1" applyBorder="1" applyAlignment="1">
      <alignment horizontal="right" vertical="center"/>
    </xf>
    <xf numFmtId="0" fontId="42" fillId="0" borderId="30" xfId="0" applyFont="1" applyBorder="1" applyAlignment="1">
      <alignment vertical="center"/>
    </xf>
    <xf numFmtId="3" fontId="42" fillId="0" borderId="53" xfId="0" applyNumberFormat="1" applyFont="1" applyBorder="1" applyAlignment="1">
      <alignment vertical="center"/>
    </xf>
    <xf numFmtId="3" fontId="42" fillId="0" borderId="62" xfId="0" applyNumberFormat="1" applyFont="1" applyBorder="1" applyAlignment="1">
      <alignment horizontal="right" vertical="center"/>
    </xf>
    <xf numFmtId="3" fontId="37" fillId="0" borderId="37" xfId="0" applyNumberFormat="1" applyFont="1" applyBorder="1" applyAlignment="1">
      <alignment vertical="center"/>
    </xf>
    <xf numFmtId="3" fontId="37" fillId="0" borderId="29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vertical="center"/>
    </xf>
    <xf numFmtId="3" fontId="42" fillId="0" borderId="37" xfId="0" applyNumberFormat="1" applyFont="1" applyBorder="1" applyAlignment="1">
      <alignment vertical="center"/>
    </xf>
    <xf numFmtId="3" fontId="42" fillId="13" borderId="37" xfId="0" applyNumberFormat="1" applyFont="1" applyFill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3" fontId="42" fillId="0" borderId="21" xfId="0" applyNumberFormat="1" applyFont="1" applyBorder="1" applyAlignment="1">
      <alignment vertical="center"/>
    </xf>
    <xf numFmtId="3" fontId="42" fillId="13" borderId="14" xfId="0" applyNumberFormat="1" applyFont="1" applyFill="1" applyBorder="1" applyAlignment="1">
      <alignment vertical="center"/>
    </xf>
    <xf numFmtId="3" fontId="42" fillId="13" borderId="69" xfId="0" applyNumberFormat="1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3" fontId="42" fillId="0" borderId="34" xfId="0" applyNumberFormat="1" applyFont="1" applyFill="1" applyBorder="1" applyAlignment="1">
      <alignment vertical="center"/>
    </xf>
    <xf numFmtId="0" fontId="37" fillId="0" borderId="18" xfId="0" applyFont="1" applyBorder="1" applyAlignment="1">
      <alignment vertical="center"/>
    </xf>
    <xf numFmtId="3" fontId="36" fillId="0" borderId="5" xfId="0" applyNumberFormat="1" applyFont="1" applyBorder="1" applyAlignment="1">
      <alignment vertical="center"/>
    </xf>
    <xf numFmtId="3" fontId="36" fillId="0" borderId="9" xfId="0" applyNumberFormat="1" applyFont="1" applyBorder="1" applyAlignment="1">
      <alignment vertical="center"/>
    </xf>
    <xf numFmtId="3" fontId="42" fillId="13" borderId="10" xfId="0" applyNumberFormat="1" applyFont="1" applyFill="1" applyBorder="1" applyAlignment="1">
      <alignment vertical="center"/>
    </xf>
    <xf numFmtId="3" fontId="42" fillId="0" borderId="37" xfId="0" applyNumberFormat="1" applyFont="1" applyBorder="1" applyAlignment="1">
      <alignment horizontal="right" vertical="center"/>
    </xf>
    <xf numFmtId="3" fontId="42" fillId="0" borderId="9" xfId="0" applyNumberFormat="1" applyFont="1" applyBorder="1" applyAlignment="1">
      <alignment horizontal="right" vertical="center"/>
    </xf>
    <xf numFmtId="3" fontId="35" fillId="0" borderId="9" xfId="0" applyNumberFormat="1" applyFont="1" applyBorder="1" applyAlignment="1">
      <alignment horizontal="right" vertical="center"/>
    </xf>
    <xf numFmtId="0" fontId="42" fillId="0" borderId="50" xfId="0" applyFont="1" applyBorder="1" applyAlignment="1">
      <alignment vertical="center"/>
    </xf>
    <xf numFmtId="0" fontId="42" fillId="13" borderId="16" xfId="0" applyFont="1" applyFill="1" applyBorder="1" applyAlignment="1">
      <alignment vertical="center"/>
    </xf>
    <xf numFmtId="3" fontId="35" fillId="13" borderId="8" xfId="0" applyNumberFormat="1" applyFont="1" applyFill="1" applyBorder="1" applyAlignment="1">
      <alignment vertical="center"/>
    </xf>
    <xf numFmtId="0" fontId="42" fillId="0" borderId="20" xfId="0" applyFont="1" applyFill="1" applyBorder="1" applyAlignment="1">
      <alignment vertical="center"/>
    </xf>
    <xf numFmtId="0" fontId="37" fillId="0" borderId="15" xfId="0" applyFont="1" applyBorder="1" applyAlignment="1">
      <alignment vertical="center"/>
    </xf>
    <xf numFmtId="3" fontId="42" fillId="13" borderId="59" xfId="0" applyNumberFormat="1" applyFont="1" applyFill="1" applyBorder="1" applyAlignment="1">
      <alignment vertical="center"/>
    </xf>
    <xf numFmtId="3" fontId="42" fillId="13" borderId="34" xfId="0" applyNumberFormat="1" applyFont="1" applyFill="1" applyBorder="1" applyAlignment="1">
      <alignment vertical="center"/>
    </xf>
    <xf numFmtId="0" fontId="42" fillId="0" borderId="51" xfId="0" applyFont="1" applyFill="1" applyBorder="1" applyAlignment="1">
      <alignment vertical="center"/>
    </xf>
    <xf numFmtId="3" fontId="42" fillId="0" borderId="37" xfId="0" applyNumberFormat="1" applyFont="1" applyBorder="1" applyAlignment="1">
      <alignment horizontal="center" vertical="center"/>
    </xf>
    <xf numFmtId="3" fontId="42" fillId="0" borderId="29" xfId="0" applyNumberFormat="1" applyFont="1" applyBorder="1" applyAlignment="1">
      <alignment horizontal="center" vertical="center"/>
    </xf>
    <xf numFmtId="3" fontId="42" fillId="0" borderId="9" xfId="0" applyNumberFormat="1" applyFont="1" applyBorder="1" applyAlignment="1">
      <alignment horizontal="center" vertical="center"/>
    </xf>
    <xf numFmtId="3" fontId="37" fillId="0" borderId="5" xfId="0" applyNumberFormat="1" applyFont="1" applyBorder="1" applyAlignment="1">
      <alignment horizontal="right" vertical="center"/>
    </xf>
    <xf numFmtId="3" fontId="37" fillId="0" borderId="6" xfId="0" applyNumberFormat="1" applyFont="1" applyBorder="1" applyAlignment="1">
      <alignment vertical="center"/>
    </xf>
    <xf numFmtId="3" fontId="37" fillId="0" borderId="9" xfId="0" applyNumberFormat="1" applyFont="1" applyBorder="1" applyAlignment="1">
      <alignment horizontal="right" vertical="center"/>
    </xf>
    <xf numFmtId="3" fontId="42" fillId="13" borderId="28" xfId="0" applyNumberFormat="1" applyFont="1" applyFill="1" applyBorder="1" applyAlignment="1">
      <alignment horizontal="right" vertical="center"/>
    </xf>
    <xf numFmtId="3" fontId="42" fillId="13" borderId="23" xfId="0" applyNumberFormat="1" applyFont="1" applyFill="1" applyBorder="1" applyAlignment="1">
      <alignment horizontal="right" vertical="center"/>
    </xf>
    <xf numFmtId="3" fontId="42" fillId="13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 wrapText="1"/>
    </xf>
    <xf numFmtId="3" fontId="42" fillId="13" borderId="23" xfId="0" applyNumberFormat="1" applyFont="1" applyFill="1" applyBorder="1" applyAlignment="1">
      <alignment vertical="center"/>
    </xf>
    <xf numFmtId="3" fontId="37" fillId="0" borderId="0" xfId="0" applyNumberFormat="1" applyFont="1" applyAlignment="1">
      <alignment vertical="center"/>
    </xf>
    <xf numFmtId="0" fontId="42" fillId="0" borderId="0" xfId="0" applyFont="1" applyBorder="1" applyAlignment="1">
      <alignment vertical="center"/>
    </xf>
    <xf numFmtId="3" fontId="42" fillId="0" borderId="15" xfId="0" applyNumberFormat="1" applyFont="1" applyBorder="1" applyAlignment="1">
      <alignment horizontal="right" vertical="center"/>
    </xf>
    <xf numFmtId="3" fontId="42" fillId="13" borderId="75" xfId="0" applyNumberFormat="1" applyFont="1" applyFill="1" applyBorder="1" applyAlignment="1">
      <alignment vertical="center"/>
    </xf>
    <xf numFmtId="0" fontId="42" fillId="20" borderId="63" xfId="0" applyFont="1" applyFill="1" applyBorder="1" applyAlignment="1">
      <alignment horizontal="center" vertical="center"/>
    </xf>
    <xf numFmtId="0" fontId="31" fillId="0" borderId="6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3" fontId="42" fillId="0" borderId="54" xfId="0" applyNumberFormat="1" applyFont="1" applyFill="1" applyBorder="1" applyAlignment="1">
      <alignment vertical="center"/>
    </xf>
    <xf numFmtId="3" fontId="42" fillId="0" borderId="5" xfId="0" applyNumberFormat="1" applyFont="1" applyFill="1" applyBorder="1" applyAlignment="1">
      <alignment vertical="center"/>
    </xf>
    <xf numFmtId="3" fontId="42" fillId="0" borderId="18" xfId="0" applyNumberFormat="1" applyFont="1" applyFill="1" applyBorder="1" applyAlignment="1">
      <alignment vertical="center"/>
    </xf>
    <xf numFmtId="3" fontId="42" fillId="0" borderId="37" xfId="0" applyNumberFormat="1" applyFont="1" applyFill="1" applyBorder="1" applyAlignment="1">
      <alignment vertical="center"/>
    </xf>
    <xf numFmtId="3" fontId="42" fillId="0" borderId="11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13" borderId="15" xfId="0" applyNumberFormat="1" applyFont="1" applyFill="1" applyBorder="1" applyAlignment="1">
      <alignment vertical="center"/>
    </xf>
    <xf numFmtId="0" fontId="42" fillId="13" borderId="50" xfId="0" applyFont="1" applyFill="1" applyBorder="1" applyAlignment="1">
      <alignment vertical="center"/>
    </xf>
    <xf numFmtId="3" fontId="42" fillId="13" borderId="28" xfId="0" applyNumberFormat="1" applyFont="1" applyFill="1" applyBorder="1" applyAlignment="1">
      <alignment vertical="center"/>
    </xf>
    <xf numFmtId="3" fontId="42" fillId="13" borderId="20" xfId="0" applyNumberFormat="1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1" fillId="0" borderId="3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3" fontId="42" fillId="0" borderId="29" xfId="0" applyNumberFormat="1" applyFont="1" applyFill="1" applyBorder="1" applyAlignment="1">
      <alignment vertical="center"/>
    </xf>
    <xf numFmtId="3" fontId="42" fillId="0" borderId="9" xfId="0" applyNumberFormat="1" applyFont="1" applyFill="1" applyBorder="1" applyAlignment="1">
      <alignment vertical="center"/>
    </xf>
    <xf numFmtId="3" fontId="42" fillId="0" borderId="52" xfId="0" applyNumberFormat="1" applyFont="1" applyFill="1" applyBorder="1" applyAlignment="1">
      <alignment vertical="center"/>
    </xf>
    <xf numFmtId="3" fontId="42" fillId="13" borderId="52" xfId="0" applyNumberFormat="1" applyFont="1" applyFill="1" applyBorder="1" applyAlignment="1">
      <alignment vertical="center"/>
    </xf>
    <xf numFmtId="0" fontId="42" fillId="0" borderId="58" xfId="0" applyFont="1" applyFill="1" applyBorder="1" applyAlignment="1">
      <alignment vertical="center"/>
    </xf>
    <xf numFmtId="0" fontId="42" fillId="13" borderId="87" xfId="0" applyFont="1" applyFill="1" applyBorder="1" applyAlignment="1">
      <alignment vertical="center"/>
    </xf>
    <xf numFmtId="3" fontId="37" fillId="0" borderId="29" xfId="0" applyNumberFormat="1" applyFont="1" applyFill="1" applyBorder="1" applyAlignment="1">
      <alignment vertical="center"/>
    </xf>
    <xf numFmtId="0" fontId="31" fillId="0" borderId="64" xfId="0" applyFont="1" applyBorder="1" applyAlignment="1">
      <alignment horizontal="center" vertical="center" wrapText="1"/>
    </xf>
    <xf numFmtId="3" fontId="37" fillId="0" borderId="9" xfId="0" applyNumberFormat="1" applyFont="1" applyFill="1" applyBorder="1" applyAlignment="1">
      <alignment vertical="center"/>
    </xf>
    <xf numFmtId="3" fontId="37" fillId="0" borderId="52" xfId="0" applyNumberFormat="1" applyFont="1" applyFill="1" applyBorder="1" applyAlignment="1">
      <alignment vertical="center"/>
    </xf>
    <xf numFmtId="3" fontId="37" fillId="0" borderId="37" xfId="0" applyNumberFormat="1" applyFont="1" applyFill="1" applyBorder="1" applyAlignment="1">
      <alignment vertical="center"/>
    </xf>
    <xf numFmtId="3" fontId="37" fillId="0" borderId="11" xfId="0" applyNumberFormat="1" applyFont="1" applyFill="1" applyBorder="1" applyAlignment="1">
      <alignment vertical="center"/>
    </xf>
    <xf numFmtId="3" fontId="37" fillId="0" borderId="15" xfId="0" applyNumberFormat="1" applyFont="1" applyFill="1" applyBorder="1" applyAlignment="1">
      <alignment vertical="center"/>
    </xf>
    <xf numFmtId="3" fontId="42" fillId="13" borderId="67" xfId="0" applyNumberFormat="1" applyFont="1" applyFill="1" applyBorder="1" applyAlignment="1">
      <alignment vertical="center"/>
    </xf>
    <xf numFmtId="4" fontId="42" fillId="0" borderId="45" xfId="0" applyNumberFormat="1" applyFont="1" applyBorder="1" applyAlignment="1">
      <alignment vertical="center"/>
    </xf>
    <xf numFmtId="4" fontId="42" fillId="13" borderId="45" xfId="0" applyNumberFormat="1" applyFont="1" applyFill="1" applyBorder="1" applyAlignment="1">
      <alignment vertical="center"/>
    </xf>
    <xf numFmtId="4" fontId="42" fillId="13" borderId="67" xfId="0" applyNumberFormat="1" applyFont="1" applyFill="1" applyBorder="1" applyAlignment="1">
      <alignment vertical="center"/>
    </xf>
    <xf numFmtId="4" fontId="42" fillId="13" borderId="46" xfId="0" applyNumberFormat="1" applyFont="1" applyFill="1" applyBorder="1" applyAlignment="1">
      <alignment vertical="center"/>
    </xf>
    <xf numFmtId="0" fontId="37" fillId="0" borderId="52" xfId="0" applyFont="1" applyBorder="1" applyAlignment="1">
      <alignment vertical="center"/>
    </xf>
    <xf numFmtId="3" fontId="37" fillId="0" borderId="7" xfId="0" applyNumberFormat="1" applyFont="1" applyBorder="1" applyAlignment="1">
      <alignment horizontal="right" vertical="center"/>
    </xf>
    <xf numFmtId="3" fontId="42" fillId="0" borderId="62" xfId="0" applyNumberFormat="1" applyFont="1" applyFill="1" applyBorder="1" applyAlignment="1">
      <alignment horizontal="right" vertical="center"/>
    </xf>
    <xf numFmtId="0" fontId="44" fillId="0" borderId="0" xfId="0" applyFont="1"/>
    <xf numFmtId="0" fontId="41" fillId="0" borderId="0" xfId="0" applyFont="1" applyFill="1"/>
    <xf numFmtId="0" fontId="31" fillId="0" borderId="0" xfId="0" applyFont="1"/>
    <xf numFmtId="0" fontId="46" fillId="0" borderId="0" xfId="0" applyFont="1"/>
    <xf numFmtId="0" fontId="8" fillId="0" borderId="0" xfId="0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 horizontal="center" vertical="center" wrapText="1"/>
    </xf>
    <xf numFmtId="168" fontId="8" fillId="2" borderId="11" xfId="0" applyNumberFormat="1" applyFont="1" applyFill="1" applyBorder="1" applyAlignment="1">
      <alignment horizontal="center" vertical="center" textRotation="90" wrapText="1"/>
    </xf>
    <xf numFmtId="3" fontId="8" fillId="21" borderId="11" xfId="0" applyNumberFormat="1" applyFont="1" applyFill="1" applyBorder="1" applyAlignment="1">
      <alignment horizontal="center" vertical="center" textRotation="90" wrapText="1"/>
    </xf>
    <xf numFmtId="0" fontId="46" fillId="0" borderId="0" xfId="0" applyFont="1" applyFill="1" applyBorder="1"/>
    <xf numFmtId="168" fontId="12" fillId="0" borderId="0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37" fontId="12" fillId="0" borderId="12" xfId="0" applyNumberFormat="1" applyFont="1" applyFill="1" applyBorder="1" applyAlignment="1">
      <alignment horizontal="center" vertical="center"/>
    </xf>
    <xf numFmtId="37" fontId="20" fillId="0" borderId="37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/>
    <xf numFmtId="168" fontId="8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/>
    </xf>
    <xf numFmtId="168" fontId="12" fillId="0" borderId="0" xfId="0" applyNumberFormat="1" applyFont="1" applyFill="1" applyBorder="1"/>
    <xf numFmtId="168" fontId="12" fillId="0" borderId="0" xfId="0" applyNumberFormat="1" applyFont="1" applyFill="1" applyBorder="1" applyAlignment="1">
      <alignment vertical="center"/>
    </xf>
    <xf numFmtId="168" fontId="8" fillId="0" borderId="0" xfId="0" applyNumberFormat="1" applyFont="1" applyFill="1" applyBorder="1" applyAlignment="1">
      <alignment vertical="center" wrapText="1"/>
    </xf>
    <xf numFmtId="168" fontId="46" fillId="0" borderId="0" xfId="0" applyNumberFormat="1" applyFont="1"/>
    <xf numFmtId="0" fontId="46" fillId="0" borderId="0" xfId="0" applyFont="1" applyBorder="1"/>
    <xf numFmtId="3" fontId="47" fillId="0" borderId="11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46" fillId="0" borderId="0" xfId="0" applyNumberFormat="1" applyFont="1"/>
    <xf numFmtId="3" fontId="47" fillId="0" borderId="19" xfId="0" applyNumberFormat="1" applyFont="1" applyFill="1" applyBorder="1" applyAlignment="1">
      <alignment horizontal="left" vertical="center" wrapText="1"/>
    </xf>
    <xf numFmtId="3" fontId="8" fillId="0" borderId="19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/>
    </xf>
    <xf numFmtId="168" fontId="8" fillId="19" borderId="0" xfId="0" applyNumberFormat="1" applyFont="1" applyFill="1" applyBorder="1" applyAlignment="1">
      <alignment horizontal="center"/>
    </xf>
    <xf numFmtId="168" fontId="8" fillId="19" borderId="0" xfId="0" applyNumberFormat="1" applyFont="1" applyFill="1" applyBorder="1" applyAlignment="1"/>
    <xf numFmtId="0" fontId="46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168" fontId="8" fillId="0" borderId="28" xfId="0" applyNumberFormat="1" applyFont="1" applyFill="1" applyBorder="1" applyAlignment="1"/>
    <xf numFmtId="0" fontId="46" fillId="0" borderId="24" xfId="0" applyFont="1" applyFill="1" applyBorder="1"/>
    <xf numFmtId="0" fontId="46" fillId="0" borderId="0" xfId="0" applyFont="1" applyFill="1"/>
    <xf numFmtId="0" fontId="46" fillId="0" borderId="0" xfId="0" applyFont="1" applyFill="1" applyBorder="1" applyAlignment="1">
      <alignment horizontal="center"/>
    </xf>
    <xf numFmtId="168" fontId="46" fillId="0" borderId="28" xfId="0" applyNumberFormat="1" applyFont="1" applyFill="1" applyBorder="1"/>
    <xf numFmtId="168" fontId="8" fillId="5" borderId="29" xfId="0" applyNumberFormat="1" applyFont="1" applyFill="1" applyBorder="1" applyAlignment="1">
      <alignment horizontal="center" vertical="center" wrapText="1"/>
    </xf>
    <xf numFmtId="168" fontId="8" fillId="5" borderId="9" xfId="0" applyNumberFormat="1" applyFont="1" applyFill="1" applyBorder="1" applyAlignment="1">
      <alignment horizontal="center" vertical="center" wrapText="1"/>
    </xf>
    <xf numFmtId="3" fontId="8" fillId="5" borderId="9" xfId="0" applyNumberFormat="1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3" fontId="20" fillId="0" borderId="24" xfId="0" applyNumberFormat="1" applyFont="1" applyFill="1" applyBorder="1" applyAlignment="1">
      <alignment horizontal="center" vertical="center"/>
    </xf>
    <xf numFmtId="0" fontId="48" fillId="0" borderId="0" xfId="0" applyFont="1" applyFill="1"/>
    <xf numFmtId="3" fontId="49" fillId="0" borderId="0" xfId="0" applyNumberFormat="1" applyFont="1" applyFill="1" applyBorder="1" applyAlignment="1">
      <alignment horizontal="center"/>
    </xf>
    <xf numFmtId="3" fontId="8" fillId="19" borderId="0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/>
    <xf numFmtId="3" fontId="8" fillId="0" borderId="0" xfId="0" applyNumberFormat="1" applyFont="1" applyFill="1" applyBorder="1" applyAlignment="1"/>
    <xf numFmtId="0" fontId="50" fillId="0" borderId="0" xfId="0" applyFont="1"/>
    <xf numFmtId="168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3" fontId="8" fillId="15" borderId="19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vertical="center" wrapText="1"/>
    </xf>
    <xf numFmtId="3" fontId="8" fillId="6" borderId="11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 wrapText="1"/>
    </xf>
    <xf numFmtId="168" fontId="48" fillId="0" borderId="0" xfId="0" applyNumberFormat="1" applyFont="1"/>
    <xf numFmtId="3" fontId="46" fillId="0" borderId="24" xfId="0" applyNumberFormat="1" applyFont="1" applyFill="1" applyBorder="1" applyAlignment="1"/>
    <xf numFmtId="3" fontId="52" fillId="0" borderId="0" xfId="0" applyNumberFormat="1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168" fontId="52" fillId="0" borderId="0" xfId="0" applyNumberFormat="1" applyFont="1" applyFill="1" applyBorder="1" applyAlignment="1">
      <alignment vertical="center"/>
    </xf>
    <xf numFmtId="168" fontId="20" fillId="0" borderId="0" xfId="0" applyNumberFormat="1" applyFont="1" applyFill="1" applyBorder="1" applyAlignment="1">
      <alignment horizontal="right"/>
    </xf>
    <xf numFmtId="3" fontId="20" fillId="0" borderId="24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20" fillId="0" borderId="0" xfId="0" applyFont="1" applyFill="1" applyBorder="1" applyAlignment="1"/>
    <xf numFmtId="168" fontId="20" fillId="0" borderId="0" xfId="0" applyNumberFormat="1" applyFont="1" applyFill="1" applyBorder="1" applyAlignment="1"/>
    <xf numFmtId="168" fontId="20" fillId="0" borderId="0" xfId="3" applyNumberFormat="1" applyFont="1" applyFill="1" applyBorder="1" applyAlignment="1">
      <alignment horizontal="right" vertical="center"/>
    </xf>
    <xf numFmtId="168" fontId="50" fillId="0" borderId="0" xfId="0" applyNumberFormat="1" applyFont="1"/>
    <xf numFmtId="0" fontId="50" fillId="0" borderId="0" xfId="0" applyFont="1" applyAlignment="1">
      <alignment horizontal="left"/>
    </xf>
    <xf numFmtId="0" fontId="50" fillId="0" borderId="0" xfId="0" applyFont="1" applyBorder="1"/>
    <xf numFmtId="168" fontId="50" fillId="0" borderId="0" xfId="0" applyNumberFormat="1" applyFont="1" applyBorder="1"/>
    <xf numFmtId="3" fontId="20" fillId="20" borderId="0" xfId="0" applyNumberFormat="1" applyFont="1" applyFill="1" applyBorder="1" applyAlignment="1">
      <alignment vertical="center"/>
    </xf>
    <xf numFmtId="168" fontId="20" fillId="20" borderId="0" xfId="0" applyNumberFormat="1" applyFont="1" applyFill="1" applyBorder="1" applyAlignment="1">
      <alignment vertical="center"/>
    </xf>
    <xf numFmtId="168" fontId="20" fillId="20" borderId="0" xfId="0" applyNumberFormat="1" applyFont="1" applyFill="1" applyBorder="1" applyAlignment="1">
      <alignment horizontal="right"/>
    </xf>
    <xf numFmtId="168" fontId="20" fillId="20" borderId="0" xfId="3" applyNumberFormat="1" applyFont="1" applyFill="1" applyBorder="1" applyAlignment="1">
      <alignment horizontal="right" vertical="center"/>
    </xf>
    <xf numFmtId="3" fontId="20" fillId="20" borderId="0" xfId="0" applyNumberFormat="1" applyFont="1" applyFill="1" applyBorder="1" applyAlignment="1">
      <alignment horizontal="left" vertical="center"/>
    </xf>
    <xf numFmtId="3" fontId="20" fillId="2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8" fillId="22" borderId="11" xfId="0" applyFont="1" applyFill="1" applyBorder="1" applyAlignment="1">
      <alignment horizontal="center" vertical="center" textRotation="90" wrapText="1"/>
    </xf>
    <xf numFmtId="3" fontId="8" fillId="22" borderId="11" xfId="0" applyNumberFormat="1" applyFont="1" applyFill="1" applyBorder="1" applyAlignment="1">
      <alignment horizontal="center" vertical="center" textRotation="90" wrapText="1"/>
    </xf>
    <xf numFmtId="0" fontId="8" fillId="11" borderId="11" xfId="0" applyFont="1" applyFill="1" applyBorder="1" applyAlignment="1">
      <alignment horizontal="center" vertical="center" wrapText="1"/>
    </xf>
    <xf numFmtId="168" fontId="56" fillId="2" borderId="11" xfId="0" applyNumberFormat="1" applyFont="1" applyFill="1" applyBorder="1" applyAlignment="1">
      <alignment horizontal="center" vertical="center"/>
    </xf>
    <xf numFmtId="168" fontId="56" fillId="22" borderId="11" xfId="0" applyNumberFormat="1" applyFont="1" applyFill="1" applyBorder="1" applyAlignment="1">
      <alignment horizontal="center" vertical="center"/>
    </xf>
    <xf numFmtId="3" fontId="56" fillId="6" borderId="11" xfId="0" applyNumberFormat="1" applyFont="1" applyFill="1" applyBorder="1" applyAlignment="1">
      <alignment horizontal="center" vertical="center"/>
    </xf>
    <xf numFmtId="168" fontId="58" fillId="17" borderId="46" xfId="3" applyNumberFormat="1" applyFont="1" applyFill="1" applyBorder="1" applyAlignment="1">
      <alignment horizontal="center" vertical="center"/>
    </xf>
    <xf numFmtId="168" fontId="56" fillId="5" borderId="62" xfId="0" applyNumberFormat="1" applyFont="1" applyFill="1" applyBorder="1" applyAlignment="1">
      <alignment horizontal="center" vertical="center"/>
    </xf>
    <xf numFmtId="3" fontId="56" fillId="0" borderId="11" xfId="0" applyNumberFormat="1" applyFont="1" applyFill="1" applyBorder="1" applyAlignment="1">
      <alignment horizontal="center" vertical="center"/>
    </xf>
    <xf numFmtId="168" fontId="59" fillId="0" borderId="0" xfId="0" applyNumberFormat="1" applyFont="1" applyFill="1" applyAlignment="1">
      <alignment horizontal="center" vertical="center"/>
    </xf>
    <xf numFmtId="168" fontId="56" fillId="0" borderId="12" xfId="0" applyNumberFormat="1" applyFont="1" applyFill="1" applyBorder="1" applyAlignment="1">
      <alignment horizontal="center" vertical="center"/>
    </xf>
    <xf numFmtId="168" fontId="56" fillId="15" borderId="15" xfId="3" applyNumberFormat="1" applyFont="1" applyFill="1" applyBorder="1"/>
    <xf numFmtId="3" fontId="60" fillId="0" borderId="24" xfId="0" applyNumberFormat="1" applyFont="1" applyFill="1" applyBorder="1" applyAlignment="1">
      <alignment horizontal="center"/>
    </xf>
    <xf numFmtId="3" fontId="56" fillId="11" borderId="11" xfId="0" applyNumberFormat="1" applyFont="1" applyFill="1" applyBorder="1" applyAlignment="1">
      <alignment horizontal="center"/>
    </xf>
    <xf numFmtId="0" fontId="59" fillId="0" borderId="0" xfId="0" applyFont="1"/>
    <xf numFmtId="3" fontId="56" fillId="6" borderId="11" xfId="0" applyNumberFormat="1" applyFont="1" applyFill="1" applyBorder="1" applyAlignment="1">
      <alignment horizontal="center"/>
    </xf>
    <xf numFmtId="3" fontId="61" fillId="0" borderId="11" xfId="0" applyNumberFormat="1" applyFont="1" applyFill="1" applyBorder="1" applyAlignment="1">
      <alignment horizontal="right" vertical="center"/>
    </xf>
    <xf numFmtId="3" fontId="15" fillId="0" borderId="9" xfId="0" applyNumberFormat="1" applyFont="1" applyFill="1" applyBorder="1" applyAlignment="1">
      <alignment horizontal="center" vertical="center"/>
    </xf>
    <xf numFmtId="17" fontId="29" fillId="0" borderId="5" xfId="0" applyNumberFormat="1" applyFont="1" applyFill="1" applyBorder="1" applyAlignment="1">
      <alignment horizontal="center" vertical="center" wrapText="1"/>
    </xf>
    <xf numFmtId="1" fontId="29" fillId="0" borderId="18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right" vertical="center"/>
    </xf>
    <xf numFmtId="168" fontId="9" fillId="0" borderId="73" xfId="0" applyNumberFormat="1" applyFont="1" applyFill="1" applyBorder="1" applyAlignment="1">
      <alignment horizontal="right" vertical="center"/>
    </xf>
    <xf numFmtId="168" fontId="9" fillId="0" borderId="8" xfId="0" applyNumberFormat="1" applyFont="1" applyFill="1" applyBorder="1" applyAlignment="1">
      <alignment horizontal="right" vertical="center"/>
    </xf>
    <xf numFmtId="3" fontId="15" fillId="0" borderId="23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right" vertical="center"/>
    </xf>
    <xf numFmtId="168" fontId="13" fillId="0" borderId="8" xfId="0" applyNumberFormat="1" applyFont="1" applyFill="1" applyBorder="1" applyAlignment="1">
      <alignment horizontal="center" vertical="center"/>
    </xf>
    <xf numFmtId="168" fontId="15" fillId="0" borderId="8" xfId="0" applyNumberFormat="1" applyFont="1" applyFill="1" applyBorder="1" applyAlignment="1">
      <alignment horizontal="right" vertical="center"/>
    </xf>
    <xf numFmtId="3" fontId="15" fillId="0" borderId="8" xfId="0" applyNumberFormat="1" applyFont="1" applyFill="1" applyBorder="1" applyAlignment="1">
      <alignment horizontal="right" vertical="center"/>
    </xf>
    <xf numFmtId="3" fontId="15" fillId="0" borderId="16" xfId="0" applyNumberFormat="1" applyFont="1" applyFill="1" applyBorder="1" applyAlignment="1">
      <alignment horizontal="right" vertical="center"/>
    </xf>
    <xf numFmtId="0" fontId="3" fillId="0" borderId="0" xfId="8"/>
    <xf numFmtId="0" fontId="68" fillId="28" borderId="65" xfId="0" applyFont="1" applyFill="1" applyBorder="1" applyAlignment="1">
      <alignment horizontal="center"/>
    </xf>
    <xf numFmtId="0" fontId="68" fillId="28" borderId="72" xfId="0" applyFont="1" applyFill="1" applyBorder="1" applyAlignment="1">
      <alignment horizontal="center"/>
    </xf>
    <xf numFmtId="0" fontId="69" fillId="0" borderId="41" xfId="0" applyFont="1" applyBorder="1"/>
    <xf numFmtId="0" fontId="69" fillId="0" borderId="65" xfId="0" applyFont="1" applyBorder="1" applyAlignment="1">
      <alignment horizontal="center"/>
    </xf>
    <xf numFmtId="168" fontId="69" fillId="0" borderId="39" xfId="3" applyNumberFormat="1" applyFont="1" applyBorder="1"/>
    <xf numFmtId="168" fontId="69" fillId="0" borderId="38" xfId="3" applyNumberFormat="1" applyFont="1" applyBorder="1"/>
    <xf numFmtId="168" fontId="69" fillId="0" borderId="65" xfId="3" applyNumberFormat="1" applyFont="1" applyBorder="1"/>
    <xf numFmtId="168" fontId="69" fillId="0" borderId="45" xfId="3" applyNumberFormat="1" applyFont="1" applyBorder="1"/>
    <xf numFmtId="168" fontId="68" fillId="0" borderId="55" xfId="0" applyNumberFormat="1" applyFont="1" applyBorder="1"/>
    <xf numFmtId="177" fontId="3" fillId="0" borderId="0" xfId="8" applyNumberFormat="1"/>
    <xf numFmtId="0" fontId="69" fillId="0" borderId="42" xfId="0" applyFont="1" applyBorder="1"/>
    <xf numFmtId="0" fontId="69" fillId="0" borderId="45" xfId="0" applyFont="1" applyBorder="1" applyAlignment="1">
      <alignment horizontal="center"/>
    </xf>
    <xf numFmtId="168" fontId="69" fillId="0" borderId="72" xfId="3" applyNumberFormat="1" applyFont="1" applyBorder="1"/>
    <xf numFmtId="168" fontId="69" fillId="0" borderId="0" xfId="3" applyNumberFormat="1" applyFont="1" applyBorder="1"/>
    <xf numFmtId="168" fontId="69" fillId="0" borderId="33" xfId="3" applyNumberFormat="1" applyFont="1" applyBorder="1"/>
    <xf numFmtId="0" fontId="69" fillId="0" borderId="26" xfId="0" applyFont="1" applyBorder="1"/>
    <xf numFmtId="0" fontId="69" fillId="0" borderId="46" xfId="0" applyFont="1" applyBorder="1" applyAlignment="1">
      <alignment horizontal="center"/>
    </xf>
    <xf numFmtId="168" fontId="69" fillId="0" borderId="86" xfId="3" applyNumberFormat="1" applyFont="1" applyBorder="1"/>
    <xf numFmtId="168" fontId="69" fillId="0" borderId="46" xfId="3" applyNumberFormat="1" applyFont="1" applyBorder="1"/>
    <xf numFmtId="168" fontId="68" fillId="0" borderId="33" xfId="0" applyNumberFormat="1" applyFont="1" applyBorder="1"/>
    <xf numFmtId="0" fontId="69" fillId="0" borderId="55" xfId="0" applyFont="1" applyBorder="1" applyAlignment="1">
      <alignment horizontal="center"/>
    </xf>
    <xf numFmtId="168" fontId="69" fillId="0" borderId="32" xfId="3" applyNumberFormat="1" applyFont="1" applyBorder="1"/>
    <xf numFmtId="168" fontId="69" fillId="0" borderId="40" xfId="3" applyNumberFormat="1" applyFont="1" applyBorder="1"/>
    <xf numFmtId="168" fontId="69" fillId="0" borderId="55" xfId="3" applyNumberFormat="1" applyFont="1" applyBorder="1"/>
    <xf numFmtId="168" fontId="68" fillId="0" borderId="65" xfId="0" applyNumberFormat="1" applyFont="1" applyBorder="1"/>
    <xf numFmtId="168" fontId="69" fillId="0" borderId="35" xfId="3" applyNumberFormat="1" applyFont="1" applyBorder="1"/>
    <xf numFmtId="0" fontId="69" fillId="0" borderId="45" xfId="8" applyFont="1" applyBorder="1" applyAlignment="1">
      <alignment horizontal="center"/>
    </xf>
    <xf numFmtId="168" fontId="69" fillId="0" borderId="21" xfId="3" applyNumberFormat="1" applyFont="1" applyBorder="1"/>
    <xf numFmtId="168" fontId="68" fillId="0" borderId="34" xfId="0" applyNumberFormat="1" applyFont="1" applyBorder="1"/>
    <xf numFmtId="0" fontId="44" fillId="17" borderId="41" xfId="0" applyFont="1" applyFill="1" applyBorder="1"/>
    <xf numFmtId="0" fontId="69" fillId="17" borderId="65" xfId="0" applyFont="1" applyFill="1" applyBorder="1" applyAlignment="1">
      <alignment horizontal="center"/>
    </xf>
    <xf numFmtId="168" fontId="69" fillId="17" borderId="65" xfId="3" applyNumberFormat="1" applyFont="1" applyFill="1" applyBorder="1"/>
    <xf numFmtId="168" fontId="69" fillId="17" borderId="55" xfId="3" applyNumberFormat="1" applyFont="1" applyFill="1" applyBorder="1"/>
    <xf numFmtId="168" fontId="69" fillId="17" borderId="41" xfId="3" applyNumberFormat="1" applyFont="1" applyFill="1" applyBorder="1"/>
    <xf numFmtId="168" fontId="69" fillId="17" borderId="38" xfId="3" applyNumberFormat="1" applyFont="1" applyFill="1" applyBorder="1"/>
    <xf numFmtId="168" fontId="70" fillId="17" borderId="36" xfId="3" applyNumberFormat="1" applyFont="1" applyFill="1" applyBorder="1"/>
    <xf numFmtId="168" fontId="68" fillId="17" borderId="65" xfId="3" applyNumberFormat="1" applyFont="1" applyFill="1" applyBorder="1"/>
    <xf numFmtId="0" fontId="44" fillId="17" borderId="42" xfId="0" applyFont="1" applyFill="1" applyBorder="1"/>
    <xf numFmtId="0" fontId="69" fillId="17" borderId="45" xfId="0" applyFont="1" applyFill="1" applyBorder="1" applyAlignment="1">
      <alignment horizontal="center"/>
    </xf>
    <xf numFmtId="168" fontId="69" fillId="17" borderId="58" xfId="3" applyNumberFormat="1" applyFont="1" applyFill="1" applyBorder="1"/>
    <xf numFmtId="168" fontId="69" fillId="17" borderId="21" xfId="3" applyNumberFormat="1" applyFont="1" applyFill="1" applyBorder="1"/>
    <xf numFmtId="168" fontId="69" fillId="17" borderId="45" xfId="3" applyNumberFormat="1" applyFont="1" applyFill="1" applyBorder="1"/>
    <xf numFmtId="168" fontId="69" fillId="17" borderId="42" xfId="3" applyNumberFormat="1" applyFont="1" applyFill="1" applyBorder="1"/>
    <xf numFmtId="168" fontId="70" fillId="17" borderId="21" xfId="3" applyNumberFormat="1" applyFont="1" applyFill="1" applyBorder="1"/>
    <xf numFmtId="168" fontId="68" fillId="17" borderId="45" xfId="3" applyNumberFormat="1" applyFont="1" applyFill="1" applyBorder="1"/>
    <xf numFmtId="0" fontId="44" fillId="17" borderId="44" xfId="0" applyFont="1" applyFill="1" applyBorder="1"/>
    <xf numFmtId="0" fontId="69" fillId="17" borderId="46" xfId="0" applyFont="1" applyFill="1" applyBorder="1" applyAlignment="1">
      <alignment horizontal="center"/>
    </xf>
    <xf numFmtId="37" fontId="70" fillId="17" borderId="46" xfId="3" applyNumberFormat="1" applyFont="1" applyFill="1" applyBorder="1"/>
    <xf numFmtId="37" fontId="70" fillId="17" borderId="90" xfId="3" applyNumberFormat="1" applyFont="1" applyFill="1" applyBorder="1"/>
    <xf numFmtId="37" fontId="70" fillId="17" borderId="87" xfId="3" applyNumberFormat="1" applyFont="1" applyFill="1" applyBorder="1"/>
    <xf numFmtId="168" fontId="68" fillId="17" borderId="46" xfId="3" applyNumberFormat="1" applyFont="1" applyFill="1" applyBorder="1"/>
    <xf numFmtId="0" fontId="44" fillId="0" borderId="41" xfId="0" applyFont="1" applyBorder="1"/>
    <xf numFmtId="168" fontId="68" fillId="0" borderId="55" xfId="3" applyNumberFormat="1" applyFont="1" applyBorder="1"/>
    <xf numFmtId="0" fontId="44" fillId="0" borderId="42" xfId="0" applyFont="1" applyBorder="1"/>
    <xf numFmtId="168" fontId="69" fillId="0" borderId="58" xfId="3" applyNumberFormat="1" applyFont="1" applyBorder="1"/>
    <xf numFmtId="166" fontId="69" fillId="0" borderId="58" xfId="3" applyNumberFormat="1" applyFont="1" applyBorder="1" applyAlignment="1">
      <alignment horizontal="right"/>
    </xf>
    <xf numFmtId="166" fontId="69" fillId="0" borderId="42" xfId="3" applyNumberFormat="1" applyFont="1" applyBorder="1" applyAlignment="1">
      <alignment horizontal="right"/>
    </xf>
    <xf numFmtId="166" fontId="69" fillId="0" borderId="45" xfId="3" applyNumberFormat="1" applyFont="1" applyBorder="1" applyAlignment="1">
      <alignment horizontal="right"/>
    </xf>
    <xf numFmtId="166" fontId="69" fillId="0" borderId="21" xfId="3" applyNumberFormat="1" applyFont="1" applyBorder="1" applyAlignment="1">
      <alignment horizontal="right"/>
    </xf>
    <xf numFmtId="166" fontId="68" fillId="0" borderId="55" xfId="3" applyNumberFormat="1" applyFont="1" applyBorder="1"/>
    <xf numFmtId="0" fontId="44" fillId="0" borderId="44" xfId="0" applyFont="1" applyBorder="1"/>
    <xf numFmtId="0" fontId="69" fillId="0" borderId="72" xfId="0" applyFont="1" applyBorder="1" applyAlignment="1">
      <alignment horizontal="center"/>
    </xf>
    <xf numFmtId="168" fontId="69" fillId="0" borderId="87" xfId="3" applyNumberFormat="1" applyFont="1" applyBorder="1"/>
    <xf numFmtId="168" fontId="69" fillId="0" borderId="44" xfId="3" applyNumberFormat="1" applyFont="1" applyBorder="1"/>
    <xf numFmtId="168" fontId="69" fillId="0" borderId="90" xfId="3" applyNumberFormat="1" applyFont="1" applyBorder="1"/>
    <xf numFmtId="168" fontId="68" fillId="0" borderId="33" xfId="3" applyNumberFormat="1" applyFont="1" applyBorder="1"/>
    <xf numFmtId="0" fontId="71" fillId="26" borderId="41" xfId="0" applyFont="1" applyFill="1" applyBorder="1" applyAlignment="1">
      <alignment horizontal="right"/>
    </xf>
    <xf numFmtId="0" fontId="69" fillId="26" borderId="65" xfId="0" applyFont="1" applyFill="1" applyBorder="1" applyAlignment="1">
      <alignment horizontal="center"/>
    </xf>
    <xf numFmtId="168" fontId="69" fillId="17" borderId="39" xfId="3" applyNumberFormat="1" applyFont="1" applyFill="1" applyBorder="1"/>
    <xf numFmtId="0" fontId="71" fillId="26" borderId="42" xfId="0" applyFont="1" applyFill="1" applyBorder="1" applyAlignment="1">
      <alignment horizontal="right"/>
    </xf>
    <xf numFmtId="0" fontId="69" fillId="26" borderId="45" xfId="0" applyFont="1" applyFill="1" applyBorder="1" applyAlignment="1">
      <alignment horizontal="center"/>
    </xf>
    <xf numFmtId="168" fontId="69" fillId="26" borderId="58" xfId="3" applyNumberFormat="1" applyFont="1" applyFill="1" applyBorder="1"/>
    <xf numFmtId="168" fontId="68" fillId="26" borderId="45" xfId="3" applyNumberFormat="1" applyFont="1" applyFill="1" applyBorder="1"/>
    <xf numFmtId="0" fontId="71" fillId="26" borderId="71" xfId="0" applyFont="1" applyFill="1" applyBorder="1" applyAlignment="1">
      <alignment horizontal="right"/>
    </xf>
    <xf numFmtId="168" fontId="69" fillId="0" borderId="86" xfId="3" applyNumberFormat="1" applyFont="1" applyFill="1" applyBorder="1"/>
    <xf numFmtId="168" fontId="69" fillId="0" borderId="35" xfId="3" applyNumberFormat="1" applyFont="1" applyFill="1" applyBorder="1"/>
    <xf numFmtId="168" fontId="69" fillId="0" borderId="72" xfId="3" applyNumberFormat="1" applyFont="1" applyFill="1" applyBorder="1"/>
    <xf numFmtId="168" fontId="69" fillId="26" borderId="35" xfId="3" applyNumberFormat="1" applyFont="1" applyFill="1" applyBorder="1"/>
    <xf numFmtId="168" fontId="69" fillId="24" borderId="72" xfId="3" applyNumberFormat="1" applyFont="1" applyFill="1" applyBorder="1"/>
    <xf numFmtId="168" fontId="69" fillId="26" borderId="72" xfId="3" applyNumberFormat="1" applyFont="1" applyFill="1" applyBorder="1"/>
    <xf numFmtId="168" fontId="68" fillId="0" borderId="45" xfId="0" applyNumberFormat="1" applyFont="1" applyBorder="1"/>
    <xf numFmtId="168" fontId="69" fillId="26" borderId="45" xfId="3" applyNumberFormat="1" applyFont="1" applyFill="1" applyBorder="1"/>
    <xf numFmtId="2" fontId="69" fillId="0" borderId="72" xfId="3" applyNumberFormat="1" applyFont="1" applyFill="1" applyBorder="1"/>
    <xf numFmtId="176" fontId="69" fillId="0" borderId="72" xfId="3" applyNumberFormat="1" applyFont="1" applyFill="1" applyBorder="1"/>
    <xf numFmtId="176" fontId="69" fillId="26" borderId="35" xfId="3" applyNumberFormat="1" applyFont="1" applyFill="1" applyBorder="1"/>
    <xf numFmtId="2" fontId="69" fillId="0" borderId="35" xfId="3" applyNumberFormat="1" applyFont="1" applyFill="1" applyBorder="1"/>
    <xf numFmtId="0" fontId="69" fillId="26" borderId="72" xfId="8" applyFont="1" applyFill="1" applyBorder="1"/>
    <xf numFmtId="2" fontId="69" fillId="0" borderId="86" xfId="3" applyNumberFormat="1" applyFont="1" applyFill="1" applyBorder="1"/>
    <xf numFmtId="168" fontId="69" fillId="0" borderId="72" xfId="3" applyNumberFormat="1" applyFont="1" applyFill="1" applyBorder="1" applyAlignment="1">
      <alignment horizontal="center" vertical="center"/>
    </xf>
    <xf numFmtId="2" fontId="69" fillId="26" borderId="35" xfId="3" applyNumberFormat="1" applyFont="1" applyFill="1" applyBorder="1"/>
    <xf numFmtId="166" fontId="69" fillId="0" borderId="72" xfId="3" applyNumberFormat="1" applyFont="1" applyFill="1" applyBorder="1"/>
    <xf numFmtId="0" fontId="69" fillId="26" borderId="45" xfId="0" applyFont="1" applyFill="1" applyBorder="1"/>
    <xf numFmtId="0" fontId="71" fillId="26" borderId="44" xfId="0" applyFont="1" applyFill="1" applyBorder="1" applyAlignment="1">
      <alignment horizontal="right"/>
    </xf>
    <xf numFmtId="0" fontId="69" fillId="26" borderId="46" xfId="0" applyFont="1" applyFill="1" applyBorder="1"/>
    <xf numFmtId="168" fontId="32" fillId="26" borderId="87" xfId="3" applyNumberFormat="1" applyFont="1" applyFill="1" applyBorder="1"/>
    <xf numFmtId="168" fontId="32" fillId="24" borderId="46" xfId="3" applyNumberFormat="1" applyFont="1" applyFill="1" applyBorder="1"/>
    <xf numFmtId="0" fontId="71" fillId="26" borderId="91" xfId="0" applyFont="1" applyFill="1" applyBorder="1" applyAlignment="1">
      <alignment horizontal="right"/>
    </xf>
    <xf numFmtId="0" fontId="72" fillId="26" borderId="65" xfId="0" applyFont="1" applyFill="1" applyBorder="1" applyAlignment="1">
      <alignment horizontal="right"/>
    </xf>
    <xf numFmtId="168" fontId="73" fillId="26" borderId="92" xfId="3" applyNumberFormat="1" applyFont="1" applyFill="1" applyBorder="1"/>
    <xf numFmtId="168" fontId="73" fillId="26" borderId="36" xfId="3" applyNumberFormat="1" applyFont="1" applyFill="1" applyBorder="1"/>
    <xf numFmtId="168" fontId="73" fillId="26" borderId="55" xfId="3" applyNumberFormat="1" applyFont="1" applyFill="1" applyBorder="1"/>
    <xf numFmtId="168" fontId="74" fillId="26" borderId="55" xfId="3" applyNumberFormat="1" applyFont="1" applyFill="1" applyBorder="1"/>
    <xf numFmtId="168" fontId="73" fillId="24" borderId="55" xfId="3" applyNumberFormat="1" applyFont="1" applyFill="1" applyBorder="1"/>
    <xf numFmtId="168" fontId="73" fillId="24" borderId="36" xfId="3" applyNumberFormat="1" applyFont="1" applyFill="1" applyBorder="1"/>
    <xf numFmtId="0" fontId="72" fillId="26" borderId="45" xfId="0" applyFont="1" applyFill="1" applyBorder="1" applyAlignment="1">
      <alignment horizontal="right"/>
    </xf>
    <xf numFmtId="168" fontId="73" fillId="26" borderId="58" xfId="3" applyNumberFormat="1" applyFont="1" applyFill="1" applyBorder="1"/>
    <xf numFmtId="168" fontId="73" fillId="26" borderId="21" xfId="3" applyNumberFormat="1" applyFont="1" applyFill="1" applyBorder="1"/>
    <xf numFmtId="168" fontId="73" fillId="26" borderId="45" xfId="3" applyNumberFormat="1" applyFont="1" applyFill="1" applyBorder="1"/>
    <xf numFmtId="168" fontId="74" fillId="26" borderId="45" xfId="3" applyNumberFormat="1" applyFont="1" applyFill="1" applyBorder="1"/>
    <xf numFmtId="168" fontId="73" fillId="24" borderId="45" xfId="3" applyNumberFormat="1" applyFont="1" applyFill="1" applyBorder="1"/>
    <xf numFmtId="168" fontId="73" fillId="24" borderId="21" xfId="3" applyNumberFormat="1" applyFont="1" applyFill="1" applyBorder="1"/>
    <xf numFmtId="0" fontId="72" fillId="26" borderId="46" xfId="0" applyFont="1" applyFill="1" applyBorder="1" applyAlignment="1">
      <alignment horizontal="right"/>
    </xf>
    <xf numFmtId="168" fontId="73" fillId="26" borderId="87" xfId="3" applyNumberFormat="1" applyFont="1" applyFill="1" applyBorder="1"/>
    <xf numFmtId="168" fontId="73" fillId="26" borderId="90" xfId="3" applyNumberFormat="1" applyFont="1" applyFill="1" applyBorder="1"/>
    <xf numFmtId="168" fontId="73" fillId="26" borderId="46" xfId="3" applyNumberFormat="1" applyFont="1" applyFill="1" applyBorder="1"/>
    <xf numFmtId="168" fontId="74" fillId="26" borderId="46" xfId="3" applyNumberFormat="1" applyFont="1" applyFill="1" applyBorder="1"/>
    <xf numFmtId="168" fontId="73" fillId="24" borderId="46" xfId="3" applyNumberFormat="1" applyFont="1" applyFill="1" applyBorder="1"/>
    <xf numFmtId="168" fontId="73" fillId="24" borderId="44" xfId="3" applyNumberFormat="1" applyFont="1" applyFill="1" applyBorder="1"/>
    <xf numFmtId="0" fontId="3" fillId="0" borderId="40" xfId="8" applyBorder="1"/>
    <xf numFmtId="168" fontId="3" fillId="0" borderId="0" xfId="8" applyNumberFormat="1"/>
    <xf numFmtId="178" fontId="3" fillId="0" borderId="0" xfId="8" applyNumberFormat="1"/>
    <xf numFmtId="166" fontId="0" fillId="0" borderId="0" xfId="3" applyFont="1"/>
    <xf numFmtId="173" fontId="42" fillId="0" borderId="19" xfId="0" applyNumberFormat="1" applyFont="1" applyFill="1" applyBorder="1" applyAlignment="1">
      <alignment vertical="center"/>
    </xf>
    <xf numFmtId="168" fontId="77" fillId="0" borderId="11" xfId="3" applyNumberFormat="1" applyFont="1" applyFill="1" applyBorder="1"/>
    <xf numFmtId="168" fontId="78" fillId="0" borderId="11" xfId="0" applyNumberFormat="1" applyFont="1" applyFill="1" applyBorder="1"/>
    <xf numFmtId="0" fontId="42" fillId="0" borderId="19" xfId="38" applyFont="1" applyFill="1" applyBorder="1" applyAlignment="1">
      <alignment horizontal="left" vertical="center"/>
    </xf>
    <xf numFmtId="168" fontId="77" fillId="0" borderId="21" xfId="3" applyNumberFormat="1" applyFont="1" applyFill="1" applyBorder="1"/>
    <xf numFmtId="0" fontId="42" fillId="0" borderId="19" xfId="0" applyFont="1" applyFill="1" applyBorder="1" applyAlignment="1">
      <alignment vertical="center"/>
    </xf>
    <xf numFmtId="168" fontId="77" fillId="0" borderId="12" xfId="3" applyNumberFormat="1" applyFont="1" applyFill="1" applyBorder="1"/>
    <xf numFmtId="168" fontId="77" fillId="0" borderId="37" xfId="3" applyNumberFormat="1" applyFont="1" applyFill="1" applyBorder="1"/>
    <xf numFmtId="0" fontId="42" fillId="0" borderId="19" xfId="0" applyFont="1" applyFill="1" applyBorder="1" applyAlignment="1">
      <alignment horizontal="left" vertical="center"/>
    </xf>
    <xf numFmtId="0" fontId="42" fillId="0" borderId="19" xfId="0" applyNumberFormat="1" applyFont="1" applyFill="1" applyBorder="1" applyAlignment="1" applyProtection="1">
      <alignment horizontal="left"/>
    </xf>
    <xf numFmtId="0" fontId="42" fillId="0" borderId="19" xfId="0" applyNumberFormat="1" applyFont="1" applyFill="1" applyBorder="1" applyAlignment="1" applyProtection="1">
      <alignment horizontal="left" vertical="center"/>
    </xf>
    <xf numFmtId="168" fontId="77" fillId="0" borderId="11" xfId="3" applyNumberFormat="1" applyFont="1" applyFill="1" applyBorder="1" applyAlignment="1">
      <alignment vertical="center"/>
    </xf>
    <xf numFmtId="168" fontId="78" fillId="0" borderId="11" xfId="0" applyNumberFormat="1" applyFont="1" applyFill="1" applyBorder="1" applyAlignment="1">
      <alignment vertical="center"/>
    </xf>
    <xf numFmtId="168" fontId="37" fillId="0" borderId="11" xfId="3" applyNumberFormat="1" applyFont="1" applyFill="1" applyBorder="1"/>
    <xf numFmtId="168" fontId="37" fillId="0" borderId="37" xfId="3" applyNumberFormat="1" applyFont="1" applyFill="1" applyBorder="1"/>
    <xf numFmtId="168" fontId="42" fillId="0" borderId="11" xfId="3" applyNumberFormat="1" applyFont="1" applyFill="1" applyBorder="1" applyAlignment="1">
      <alignment vertical="center"/>
    </xf>
    <xf numFmtId="168" fontId="42" fillId="0" borderId="11" xfId="3" applyNumberFormat="1" applyFont="1" applyFill="1" applyBorder="1"/>
    <xf numFmtId="168" fontId="37" fillId="0" borderId="11" xfId="8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textRotation="90"/>
    </xf>
    <xf numFmtId="0" fontId="37" fillId="0" borderId="0" xfId="0" applyFont="1" applyFill="1" applyBorder="1"/>
    <xf numFmtId="0" fontId="42" fillId="0" borderId="19" xfId="0" applyNumberFormat="1" applyFont="1" applyFill="1" applyBorder="1" applyAlignment="1" applyProtection="1"/>
    <xf numFmtId="166" fontId="77" fillId="0" borderId="21" xfId="3" applyNumberFormat="1" applyFont="1" applyFill="1" applyBorder="1" applyAlignment="1">
      <alignment horizontal="right"/>
    </xf>
    <xf numFmtId="168" fontId="37" fillId="0" borderId="19" xfId="3" applyNumberFormat="1" applyFont="1" applyFill="1" applyBorder="1"/>
    <xf numFmtId="168" fontId="77" fillId="0" borderId="19" xfId="3" applyNumberFormat="1" applyFont="1" applyFill="1" applyBorder="1"/>
    <xf numFmtId="168" fontId="42" fillId="0" borderId="37" xfId="3" applyNumberFormat="1" applyFont="1" applyFill="1" applyBorder="1" applyAlignment="1">
      <alignment vertical="center"/>
    </xf>
    <xf numFmtId="168" fontId="37" fillId="0" borderId="37" xfId="8" applyNumberFormat="1" applyFont="1" applyFill="1" applyBorder="1" applyAlignment="1">
      <alignment vertical="center"/>
    </xf>
    <xf numFmtId="168" fontId="77" fillId="0" borderId="37" xfId="3" applyNumberFormat="1" applyFont="1" applyFill="1" applyBorder="1" applyAlignment="1">
      <alignment vertical="center"/>
    </xf>
    <xf numFmtId="166" fontId="77" fillId="0" borderId="11" xfId="3" applyNumberFormat="1" applyFont="1" applyFill="1" applyBorder="1" applyAlignment="1">
      <alignment horizontal="right"/>
    </xf>
    <xf numFmtId="168" fontId="77" fillId="0" borderId="11" xfId="3" applyNumberFormat="1" applyFont="1" applyFill="1" applyBorder="1" applyAlignment="1">
      <alignment horizontal="right"/>
    </xf>
    <xf numFmtId="166" fontId="78" fillId="0" borderId="11" xfId="3" applyNumberFormat="1" applyFont="1" applyFill="1" applyBorder="1" applyAlignment="1">
      <alignment horizontal="right"/>
    </xf>
    <xf numFmtId="3" fontId="24" fillId="0" borderId="0" xfId="0" applyNumberFormat="1" applyFont="1"/>
    <xf numFmtId="3" fontId="61" fillId="16" borderId="16" xfId="0" applyNumberFormat="1" applyFont="1" applyFill="1" applyBorder="1" applyAlignment="1">
      <alignment horizontal="center" vertical="center"/>
    </xf>
    <xf numFmtId="37" fontId="56" fillId="5" borderId="62" xfId="0" applyNumberFormat="1" applyFont="1" applyFill="1" applyBorder="1" applyAlignment="1">
      <alignment horizontal="center" vertical="center"/>
    </xf>
    <xf numFmtId="168" fontId="1" fillId="0" borderId="11" xfId="3" applyNumberFormat="1" applyFont="1" applyFill="1" applyBorder="1"/>
    <xf numFmtId="168" fontId="67" fillId="0" borderId="11" xfId="3" applyNumberFormat="1" applyFont="1" applyFill="1" applyBorder="1"/>
    <xf numFmtId="168" fontId="0" fillId="0" borderId="9" xfId="6" applyNumberFormat="1" applyFont="1" applyFill="1" applyBorder="1" applyAlignment="1">
      <alignment horizontal="center" vertical="center"/>
    </xf>
    <xf numFmtId="168" fontId="67" fillId="0" borderId="0" xfId="3" applyNumberFormat="1" applyFont="1" applyFill="1" applyBorder="1"/>
    <xf numFmtId="168" fontId="56" fillId="2" borderId="19" xfId="0" applyNumberFormat="1" applyFont="1" applyFill="1" applyBorder="1" applyAlignment="1">
      <alignment horizontal="center" vertical="center"/>
    </xf>
    <xf numFmtId="168" fontId="56" fillId="21" borderId="37" xfId="0" applyNumberFormat="1" applyFont="1" applyFill="1" applyBorder="1" applyAlignment="1">
      <alignment horizontal="center" vertical="center"/>
    </xf>
    <xf numFmtId="168" fontId="8" fillId="21" borderId="12" xfId="0" applyNumberFormat="1" applyFont="1" applyFill="1" applyBorder="1" applyAlignment="1">
      <alignment horizontal="center" vertical="center" textRotation="90" wrapText="1"/>
    </xf>
    <xf numFmtId="37" fontId="31" fillId="21" borderId="11" xfId="0" applyNumberFormat="1" applyFont="1" applyFill="1" applyBorder="1" applyAlignment="1">
      <alignment horizontal="right" vertical="center"/>
    </xf>
    <xf numFmtId="166" fontId="79" fillId="18" borderId="6" xfId="3" applyFont="1" applyFill="1" applyBorder="1" applyAlignment="1">
      <alignment horizontal="right"/>
    </xf>
    <xf numFmtId="166" fontId="79" fillId="18" borderId="40" xfId="3" applyFont="1" applyFill="1" applyBorder="1" applyAlignment="1">
      <alignment horizontal="right"/>
    </xf>
    <xf numFmtId="0" fontId="0" fillId="0" borderId="0" xfId="0" applyFill="1"/>
    <xf numFmtId="0" fontId="79" fillId="0" borderId="41" xfId="0" applyFont="1" applyFill="1" applyBorder="1" applyAlignment="1">
      <alignment horizontal="center"/>
    </xf>
    <xf numFmtId="168" fontId="67" fillId="20" borderId="5" xfId="3" applyNumberFormat="1" applyFont="1" applyFill="1" applyBorder="1"/>
    <xf numFmtId="168" fontId="67" fillId="0" borderId="0" xfId="0" applyNumberFormat="1" applyFont="1" applyFill="1"/>
    <xf numFmtId="0" fontId="67" fillId="0" borderId="0" xfId="0" applyFont="1" applyFill="1"/>
    <xf numFmtId="0" fontId="82" fillId="0" borderId="42" xfId="0" applyFont="1" applyFill="1" applyBorder="1" applyAlignment="1">
      <alignment horizontal="center"/>
    </xf>
    <xf numFmtId="168" fontId="0" fillId="20" borderId="11" xfId="3" applyNumberFormat="1" applyFont="1" applyFill="1" applyBorder="1"/>
    <xf numFmtId="168" fontId="0" fillId="0" borderId="11" xfId="3" applyNumberFormat="1" applyFont="1" applyFill="1" applyBorder="1"/>
    <xf numFmtId="168" fontId="1" fillId="0" borderId="20" xfId="3" applyNumberFormat="1" applyFont="1" applyFill="1" applyBorder="1"/>
    <xf numFmtId="0" fontId="0" fillId="0" borderId="0" xfId="0" applyFont="1" applyFill="1"/>
    <xf numFmtId="0" fontId="40" fillId="0" borderId="4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168" fontId="1" fillId="0" borderId="15" xfId="3" applyNumberFormat="1" applyFont="1" applyFill="1" applyBorder="1"/>
    <xf numFmtId="168" fontId="0" fillId="0" borderId="0" xfId="0" applyNumberFormat="1" applyFill="1"/>
    <xf numFmtId="168" fontId="0" fillId="20" borderId="19" xfId="3" applyNumberFormat="1" applyFont="1" applyFill="1" applyBorder="1"/>
    <xf numFmtId="168" fontId="0" fillId="0" borderId="19" xfId="3" applyNumberFormat="1" applyFont="1" applyFill="1" applyBorder="1"/>
    <xf numFmtId="168" fontId="0" fillId="0" borderId="15" xfId="3" applyNumberFormat="1" applyFont="1" applyFill="1" applyBorder="1"/>
    <xf numFmtId="168" fontId="0" fillId="20" borderId="11" xfId="3" applyNumberFormat="1" applyFont="1" applyFill="1" applyBorder="1" applyAlignment="1">
      <alignment horizontal="right"/>
    </xf>
    <xf numFmtId="168" fontId="0" fillId="0" borderId="11" xfId="3" applyNumberFormat="1" applyFont="1" applyFill="1" applyBorder="1" applyAlignment="1">
      <alignment horizontal="right"/>
    </xf>
    <xf numFmtId="168" fontId="0" fillId="0" borderId="15" xfId="3" applyNumberFormat="1" applyFont="1" applyFill="1" applyBorder="1" applyAlignment="1">
      <alignment horizontal="right"/>
    </xf>
    <xf numFmtId="168" fontId="1" fillId="20" borderId="11" xfId="3" applyNumberFormat="1" applyFont="1" applyFill="1" applyBorder="1"/>
    <xf numFmtId="0" fontId="79" fillId="20" borderId="42" xfId="0" applyFont="1" applyFill="1" applyBorder="1" applyAlignment="1">
      <alignment horizontal="center"/>
    </xf>
    <xf numFmtId="168" fontId="67" fillId="20" borderId="11" xfId="3" applyNumberFormat="1" applyFont="1" applyFill="1" applyBorder="1"/>
    <xf numFmtId="168" fontId="67" fillId="20" borderId="15" xfId="3" applyNumberFormat="1" applyFont="1" applyFill="1" applyBorder="1"/>
    <xf numFmtId="168" fontId="0" fillId="20" borderId="0" xfId="0" applyNumberFormat="1" applyFill="1"/>
    <xf numFmtId="175" fontId="0" fillId="20" borderId="0" xfId="0" applyNumberFormat="1" applyFill="1"/>
    <xf numFmtId="0" fontId="67" fillId="20" borderId="0" xfId="0" applyFont="1" applyFill="1"/>
    <xf numFmtId="0" fontId="79" fillId="0" borderId="42" xfId="0" applyFont="1" applyFill="1" applyBorder="1" applyAlignment="1">
      <alignment horizontal="center"/>
    </xf>
    <xf numFmtId="168" fontId="67" fillId="0" borderId="15" xfId="3" applyNumberFormat="1" applyFont="1" applyFill="1" applyBorder="1"/>
    <xf numFmtId="0" fontId="84" fillId="0" borderId="10" xfId="0" applyFont="1" applyFill="1" applyBorder="1" applyAlignment="1">
      <alignment horizontal="right" vertical="center" wrapText="1"/>
    </xf>
    <xf numFmtId="10" fontId="67" fillId="0" borderId="11" xfId="1" applyNumberFormat="1" applyFont="1" applyFill="1" applyBorder="1"/>
    <xf numFmtId="10" fontId="67" fillId="0" borderId="15" xfId="1" applyNumberFormat="1" applyFont="1" applyFill="1" applyBorder="1"/>
    <xf numFmtId="10" fontId="0" fillId="0" borderId="11" xfId="1" applyNumberFormat="1" applyFont="1" applyFill="1" applyBorder="1"/>
    <xf numFmtId="10" fontId="0" fillId="0" borderId="15" xfId="1" applyNumberFormat="1" applyFont="1" applyFill="1" applyBorder="1"/>
    <xf numFmtId="0" fontId="82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/>
    <xf numFmtId="166" fontId="67" fillId="0" borderId="0" xfId="0" applyNumberFormat="1" applyFont="1" applyFill="1"/>
    <xf numFmtId="0" fontId="0" fillId="0" borderId="10" xfId="0" applyFill="1" applyBorder="1"/>
    <xf numFmtId="0" fontId="0" fillId="0" borderId="15" xfId="0" applyFont="1" applyFill="1" applyBorder="1" applyAlignment="1">
      <alignment horizontal="left" vertical="center" wrapText="1"/>
    </xf>
    <xf numFmtId="168" fontId="0" fillId="0" borderId="0" xfId="3" applyNumberFormat="1" applyFont="1" applyFill="1"/>
    <xf numFmtId="0" fontId="0" fillId="0" borderId="15" xfId="0" applyFill="1" applyBorder="1"/>
    <xf numFmtId="0" fontId="0" fillId="0" borderId="42" xfId="0" applyFill="1" applyBorder="1" applyAlignment="1">
      <alignment horizontal="left"/>
    </xf>
    <xf numFmtId="0" fontId="0" fillId="0" borderId="58" xfId="0" applyFill="1" applyBorder="1" applyAlignment="1">
      <alignment horizontal="left"/>
    </xf>
    <xf numFmtId="168" fontId="67" fillId="0" borderId="19" xfId="3" applyNumberFormat="1" applyFont="1" applyFill="1" applyBorder="1"/>
    <xf numFmtId="168" fontId="67" fillId="0" borderId="0" xfId="3" applyNumberFormat="1" applyFont="1" applyFill="1"/>
    <xf numFmtId="168" fontId="67" fillId="2" borderId="11" xfId="3" applyNumberFormat="1" applyFont="1" applyFill="1" applyBorder="1"/>
    <xf numFmtId="168" fontId="67" fillId="2" borderId="15" xfId="3" applyNumberFormat="1" applyFont="1" applyFill="1" applyBorder="1"/>
    <xf numFmtId="0" fontId="0" fillId="2" borderId="10" xfId="0" applyFill="1" applyBorder="1"/>
    <xf numFmtId="0" fontId="0" fillId="2" borderId="15" xfId="0" applyFont="1" applyFill="1" applyBorder="1" applyAlignment="1">
      <alignment horizontal="left"/>
    </xf>
    <xf numFmtId="168" fontId="0" fillId="2" borderId="11" xfId="3" applyNumberFormat="1" applyFont="1" applyFill="1" applyBorder="1"/>
    <xf numFmtId="168" fontId="0" fillId="2" borderId="15" xfId="3" applyNumberFormat="1" applyFont="1" applyFill="1" applyBorder="1"/>
    <xf numFmtId="0" fontId="0" fillId="2" borderId="15" xfId="0" applyFont="1" applyFill="1" applyBorder="1" applyAlignment="1">
      <alignment horizontal="left" vertical="center" wrapText="1"/>
    </xf>
    <xf numFmtId="169" fontId="67" fillId="2" borderId="11" xfId="1" applyNumberFormat="1" applyFont="1" applyFill="1" applyBorder="1"/>
    <xf numFmtId="169" fontId="67" fillId="2" borderId="15" xfId="1" applyNumberFormat="1" applyFont="1" applyFill="1" applyBorder="1"/>
    <xf numFmtId="169" fontId="0" fillId="2" borderId="11" xfId="1" applyNumberFormat="1" applyFont="1" applyFill="1" applyBorder="1"/>
    <xf numFmtId="169" fontId="1" fillId="2" borderId="15" xfId="1" applyNumberFormat="1" applyFont="1" applyFill="1" applyBorder="1"/>
    <xf numFmtId="0" fontId="79" fillId="0" borderId="44" xfId="0" applyFont="1" applyFill="1" applyBorder="1" applyAlignment="1">
      <alignment horizontal="center"/>
    </xf>
    <xf numFmtId="168" fontId="67" fillId="2" borderId="8" xfId="3" applyNumberFormat="1" applyFont="1" applyFill="1" applyBorder="1"/>
    <xf numFmtId="168" fontId="67" fillId="2" borderId="16" xfId="3" applyNumberFormat="1" applyFont="1" applyFill="1" applyBorder="1"/>
    <xf numFmtId="0" fontId="79" fillId="0" borderId="22" xfId="0" applyFont="1" applyFill="1" applyBorder="1" applyAlignment="1">
      <alignment horizontal="center"/>
    </xf>
    <xf numFmtId="0" fontId="0" fillId="0" borderId="68" xfId="0" applyFont="1" applyFill="1" applyBorder="1"/>
    <xf numFmtId="0" fontId="0" fillId="0" borderId="0" xfId="0" applyFont="1" applyFill="1" applyBorder="1"/>
    <xf numFmtId="168" fontId="0" fillId="0" borderId="23" xfId="3" applyNumberFormat="1" applyFont="1" applyFill="1" applyBorder="1"/>
    <xf numFmtId="168" fontId="0" fillId="0" borderId="0" xfId="3" applyNumberFormat="1" applyFont="1" applyFill="1" applyBorder="1"/>
    <xf numFmtId="168" fontId="0" fillId="0" borderId="24" xfId="3" applyNumberFormat="1" applyFont="1" applyFill="1" applyBorder="1"/>
    <xf numFmtId="0" fontId="79" fillId="0" borderId="13" xfId="0" applyFont="1" applyFill="1" applyBorder="1" applyAlignment="1">
      <alignment horizontal="center"/>
    </xf>
    <xf numFmtId="168" fontId="0" fillId="0" borderId="5" xfId="3" applyNumberFormat="1" applyFont="1" applyFill="1" applyBorder="1" applyAlignment="1"/>
    <xf numFmtId="168" fontId="67" fillId="0" borderId="18" xfId="3" applyNumberFormat="1" applyFont="1" applyFill="1" applyBorder="1" applyAlignment="1"/>
    <xf numFmtId="0" fontId="79" fillId="0" borderId="10" xfId="0" applyFont="1" applyFill="1" applyBorder="1" applyAlignment="1">
      <alignment horizontal="center"/>
    </xf>
    <xf numFmtId="168" fontId="87" fillId="0" borderId="11" xfId="3" applyNumberFormat="1" applyFont="1" applyFill="1" applyBorder="1" applyAlignment="1"/>
    <xf numFmtId="168" fontId="86" fillId="0" borderId="15" xfId="3" applyNumberFormat="1" applyFont="1" applyFill="1" applyBorder="1" applyAlignment="1"/>
    <xf numFmtId="168" fontId="87" fillId="20" borderId="11" xfId="3" applyNumberFormat="1" applyFont="1" applyFill="1" applyBorder="1" applyAlignment="1"/>
    <xf numFmtId="168" fontId="87" fillId="2" borderId="11" xfId="3" applyNumberFormat="1" applyFont="1" applyFill="1" applyBorder="1" applyAlignment="1"/>
    <xf numFmtId="168" fontId="86" fillId="2" borderId="15" xfId="3" applyNumberFormat="1" applyFont="1" applyFill="1" applyBorder="1" applyAlignment="1"/>
    <xf numFmtId="0" fontId="79" fillId="0" borderId="14" xfId="0" applyFont="1" applyFill="1" applyBorder="1" applyAlignment="1">
      <alignment horizontal="center"/>
    </xf>
    <xf numFmtId="167" fontId="87" fillId="2" borderId="8" xfId="3" applyNumberFormat="1" applyFont="1" applyFill="1" applyBorder="1" applyAlignment="1"/>
    <xf numFmtId="168" fontId="86" fillId="2" borderId="16" xfId="3" applyNumberFormat="1" applyFont="1" applyFill="1" applyBorder="1" applyAlignment="1"/>
    <xf numFmtId="0" fontId="79" fillId="0" borderId="0" xfId="0" applyFont="1" applyFill="1" applyAlignment="1">
      <alignment horizontal="center"/>
    </xf>
    <xf numFmtId="0" fontId="81" fillId="0" borderId="0" xfId="0" applyFont="1" applyFill="1"/>
    <xf numFmtId="168" fontId="81" fillId="0" borderId="0" xfId="0" applyNumberFormat="1" applyFont="1" applyFill="1"/>
    <xf numFmtId="168" fontId="0" fillId="0" borderId="0" xfId="3" applyNumberFormat="1" applyFont="1"/>
    <xf numFmtId="168" fontId="81" fillId="0" borderId="0" xfId="3" applyNumberFormat="1" applyFont="1" applyFill="1"/>
    <xf numFmtId="3" fontId="29" fillId="0" borderId="11" xfId="0" applyNumberFormat="1" applyFont="1" applyFill="1" applyBorder="1" applyAlignment="1">
      <alignment horizontal="center" vertical="center"/>
    </xf>
    <xf numFmtId="168" fontId="29" fillId="0" borderId="15" xfId="3" applyNumberFormat="1" applyFont="1" applyFill="1" applyBorder="1"/>
    <xf numFmtId="168" fontId="15" fillId="0" borderId="0" xfId="0" applyNumberFormat="1" applyFont="1" applyFill="1" applyBorder="1" applyAlignment="1">
      <alignment wrapText="1"/>
    </xf>
    <xf numFmtId="0" fontId="15" fillId="0" borderId="19" xfId="0" applyFont="1" applyBorder="1" applyAlignment="1">
      <alignment horizontal="center"/>
    </xf>
    <xf numFmtId="2" fontId="9" fillId="0" borderId="91" xfId="0" applyNumberFormat="1" applyFont="1" applyBorder="1" applyAlignment="1">
      <alignment horizontal="center"/>
    </xf>
    <xf numFmtId="0" fontId="9" fillId="0" borderId="9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0" borderId="42" xfId="0" applyFont="1" applyBorder="1" applyAlignment="1">
      <alignment horizontal="left"/>
    </xf>
    <xf numFmtId="168" fontId="15" fillId="0" borderId="15" xfId="0" applyNumberFormat="1" applyFont="1" applyFill="1" applyBorder="1" applyAlignment="1">
      <alignment wrapText="1"/>
    </xf>
    <xf numFmtId="0" fontId="9" fillId="0" borderId="44" xfId="0" applyFont="1" applyBorder="1" applyAlignment="1">
      <alignment horizontal="left"/>
    </xf>
    <xf numFmtId="0" fontId="15" fillId="0" borderId="43" xfId="0" applyFont="1" applyBorder="1" applyAlignment="1">
      <alignment horizontal="center"/>
    </xf>
    <xf numFmtId="168" fontId="9" fillId="0" borderId="16" xfId="0" applyNumberFormat="1" applyFont="1" applyFill="1" applyBorder="1"/>
    <xf numFmtId="0" fontId="15" fillId="0" borderId="17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168" fontId="15" fillId="0" borderId="65" xfId="0" applyNumberFormat="1" applyFont="1" applyFill="1" applyBorder="1"/>
    <xf numFmtId="168" fontId="9" fillId="0" borderId="45" xfId="0" applyNumberFormat="1" applyFont="1" applyFill="1" applyBorder="1"/>
    <xf numFmtId="168" fontId="9" fillId="0" borderId="45" xfId="0" applyNumberFormat="1" applyFont="1" applyBorder="1"/>
    <xf numFmtId="168" fontId="9" fillId="0" borderId="46" xfId="0" applyNumberFormat="1" applyFont="1" applyFill="1" applyBorder="1"/>
    <xf numFmtId="3" fontId="15" fillId="0" borderId="65" xfId="0" applyNumberFormat="1" applyFont="1" applyFill="1" applyBorder="1"/>
    <xf numFmtId="168" fontId="29" fillId="0" borderId="72" xfId="0" applyNumberFormat="1" applyFont="1" applyFill="1" applyBorder="1" applyAlignment="1">
      <alignment horizontal="center" vertical="center"/>
    </xf>
    <xf numFmtId="168" fontId="29" fillId="0" borderId="45" xfId="3" applyNumberFormat="1" applyFont="1" applyFill="1" applyBorder="1"/>
    <xf numFmtId="3" fontId="29" fillId="0" borderId="45" xfId="0" applyNumberFormat="1" applyFont="1" applyFill="1" applyBorder="1" applyAlignment="1">
      <alignment horizontal="right"/>
    </xf>
    <xf numFmtId="168" fontId="9" fillId="0" borderId="72" xfId="0" applyNumberFormat="1" applyFont="1" applyFill="1" applyBorder="1"/>
    <xf numFmtId="0" fontId="9" fillId="0" borderId="49" xfId="0" applyFont="1" applyFill="1" applyBorder="1" applyAlignment="1">
      <alignment horizontal="left" indent="33"/>
    </xf>
    <xf numFmtId="0" fontId="15" fillId="0" borderId="6" xfId="0" applyFont="1" applyBorder="1" applyAlignment="1">
      <alignment horizontal="center"/>
    </xf>
    <xf numFmtId="168" fontId="22" fillId="0" borderId="57" xfId="3" applyNumberFormat="1" applyFont="1" applyFill="1" applyBorder="1"/>
    <xf numFmtId="0" fontId="15" fillId="0" borderId="41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8" fontId="36" fillId="20" borderId="5" xfId="3" applyNumberFormat="1" applyFont="1" applyFill="1" applyBorder="1"/>
    <xf numFmtId="4" fontId="9" fillId="0" borderId="11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2" fontId="40" fillId="0" borderId="11" xfId="0" applyNumberFormat="1" applyFont="1" applyBorder="1" applyAlignment="1">
      <alignment horizontal="center"/>
    </xf>
    <xf numFmtId="0" fontId="40" fillId="0" borderId="0" xfId="0" applyFont="1"/>
    <xf numFmtId="2" fontId="3" fillId="0" borderId="11" xfId="0" applyNumberFormat="1" applyFont="1" applyBorder="1" applyAlignment="1">
      <alignment horizontal="center"/>
    </xf>
    <xf numFmtId="2" fontId="40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40" fillId="0" borderId="37" xfId="0" applyFont="1" applyFill="1" applyBorder="1"/>
    <xf numFmtId="0" fontId="40" fillId="0" borderId="11" xfId="0" applyFont="1" applyFill="1" applyBorder="1"/>
    <xf numFmtId="0" fontId="40" fillId="0" borderId="11" xfId="0" applyFont="1" applyFill="1" applyBorder="1" applyAlignment="1">
      <alignment horizontal="center"/>
    </xf>
    <xf numFmtId="2" fontId="40" fillId="0" borderId="11" xfId="0" applyNumberFormat="1" applyFont="1" applyFill="1" applyBorder="1"/>
    <xf numFmtId="0" fontId="36" fillId="0" borderId="0" xfId="0" applyFont="1"/>
    <xf numFmtId="0" fontId="88" fillId="0" borderId="0" xfId="0" applyFont="1"/>
    <xf numFmtId="170" fontId="36" fillId="0" borderId="11" xfId="0" applyNumberFormat="1" applyFont="1" applyFill="1" applyBorder="1"/>
    <xf numFmtId="0" fontId="31" fillId="0" borderId="6" xfId="0" applyFont="1" applyBorder="1" applyAlignment="1">
      <alignment horizontal="center" vertical="center" wrapText="1"/>
    </xf>
    <xf numFmtId="0" fontId="42" fillId="20" borderId="5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3" fillId="29" borderId="11" xfId="0" applyFont="1" applyFill="1" applyBorder="1" applyAlignment="1">
      <alignment horizontal="left" vertical="center" wrapText="1"/>
    </xf>
    <xf numFmtId="180" fontId="14" fillId="29" borderId="11" xfId="0" applyNumberFormat="1" applyFont="1" applyFill="1" applyBorder="1" applyAlignment="1">
      <alignment horizontal="right" vertical="center" wrapText="1"/>
    </xf>
    <xf numFmtId="0" fontId="9" fillId="29" borderId="19" xfId="0" applyFont="1" applyFill="1" applyBorder="1" applyAlignment="1">
      <alignment horizontal="right" vertical="center"/>
    </xf>
    <xf numFmtId="168" fontId="9" fillId="29" borderId="19" xfId="0" applyNumberFormat="1" applyFont="1" applyFill="1" applyBorder="1" applyAlignment="1">
      <alignment horizontal="right" vertical="center"/>
    </xf>
    <xf numFmtId="180" fontId="14" fillId="29" borderId="12" xfId="0" applyNumberFormat="1" applyFont="1" applyFill="1" applyBorder="1" applyAlignment="1">
      <alignment horizontal="right" vertical="center" wrapText="1"/>
    </xf>
    <xf numFmtId="168" fontId="9" fillId="29" borderId="11" xfId="0" applyNumberFormat="1" applyFont="1" applyFill="1" applyBorder="1" applyAlignment="1">
      <alignment horizontal="right" vertical="center"/>
    </xf>
    <xf numFmtId="168" fontId="19" fillId="0" borderId="11" xfId="0" applyNumberFormat="1" applyFont="1" applyFill="1" applyBorder="1"/>
    <xf numFmtId="0" fontId="13" fillId="0" borderId="0" xfId="0" applyFont="1" applyFill="1" applyBorder="1" applyAlignment="1">
      <alignment horizontal="left" vertical="center" wrapText="1"/>
    </xf>
    <xf numFmtId="180" fontId="14" fillId="0" borderId="0" xfId="0" applyNumberFormat="1" applyFont="1" applyFill="1" applyBorder="1" applyAlignment="1">
      <alignment horizontal="right" vertical="center" wrapText="1"/>
    </xf>
    <xf numFmtId="168" fontId="9" fillId="0" borderId="0" xfId="0" applyNumberFormat="1" applyFont="1" applyFill="1" applyBorder="1" applyAlignment="1">
      <alignment horizontal="right" vertical="center"/>
    </xf>
    <xf numFmtId="168" fontId="19" fillId="0" borderId="0" xfId="0" applyNumberFormat="1" applyFont="1" applyFill="1" applyBorder="1"/>
    <xf numFmtId="168" fontId="15" fillId="0" borderId="33" xfId="0" applyNumberFormat="1" applyFont="1" applyFill="1" applyBorder="1" applyAlignment="1">
      <alignment horizontal="right" vertical="center"/>
    </xf>
    <xf numFmtId="0" fontId="13" fillId="4" borderId="11" xfId="0" applyFont="1" applyFill="1" applyBorder="1" applyAlignment="1">
      <alignment horizontal="left" vertical="center" wrapText="1"/>
    </xf>
    <xf numFmtId="180" fontId="14" fillId="16" borderId="11" xfId="0" applyNumberFormat="1" applyFont="1" applyFill="1" applyBorder="1" applyAlignment="1">
      <alignment horizontal="right" vertical="center" wrapText="1"/>
    </xf>
    <xf numFmtId="0" fontId="9" fillId="16" borderId="11" xfId="0" applyFont="1" applyFill="1" applyBorder="1" applyAlignment="1">
      <alignment horizontal="right" vertical="center"/>
    </xf>
    <xf numFmtId="180" fontId="14" fillId="16" borderId="19" xfId="0" applyNumberFormat="1" applyFont="1" applyFill="1" applyBorder="1" applyAlignment="1">
      <alignment horizontal="right" vertical="center" wrapText="1"/>
    </xf>
    <xf numFmtId="0" fontId="9" fillId="16" borderId="37" xfId="0" applyFont="1" applyFill="1" applyBorder="1" applyAlignment="1">
      <alignment horizontal="right" vertical="center"/>
    </xf>
    <xf numFmtId="180" fontId="14" fillId="16" borderId="19" xfId="0" applyNumberFormat="1" applyFont="1" applyFill="1" applyBorder="1" applyAlignment="1">
      <alignment horizontal="left" vertical="center" wrapText="1"/>
    </xf>
    <xf numFmtId="168" fontId="9" fillId="16" borderId="37" xfId="0" applyNumberFormat="1" applyFont="1" applyFill="1" applyBorder="1" applyAlignment="1">
      <alignment horizontal="right" vertical="center"/>
    </xf>
    <xf numFmtId="168" fontId="15" fillId="0" borderId="11" xfId="0" applyNumberFormat="1" applyFont="1" applyFill="1" applyBorder="1"/>
    <xf numFmtId="0" fontId="13" fillId="16" borderId="11" xfId="0" applyFont="1" applyFill="1" applyBorder="1" applyAlignment="1">
      <alignment horizontal="left" vertical="center" wrapText="1"/>
    </xf>
    <xf numFmtId="0" fontId="9" fillId="24" borderId="11" xfId="0" applyFont="1" applyFill="1" applyBorder="1" applyAlignment="1">
      <alignment horizontal="left" vertical="center" wrapText="1"/>
    </xf>
    <xf numFmtId="180" fontId="15" fillId="24" borderId="19" xfId="0" applyNumberFormat="1" applyFont="1" applyFill="1" applyBorder="1" applyAlignment="1">
      <alignment horizontal="left" vertical="center" wrapText="1"/>
    </xf>
    <xf numFmtId="168" fontId="9" fillId="24" borderId="37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168" fontId="9" fillId="0" borderId="0" xfId="28" applyNumberFormat="1" applyFont="1" applyFill="1" applyBorder="1"/>
    <xf numFmtId="168" fontId="15" fillId="0" borderId="33" xfId="0" applyNumberFormat="1" applyFont="1" applyFill="1" applyBorder="1"/>
    <xf numFmtId="0" fontId="13" fillId="30" borderId="11" xfId="0" applyFont="1" applyFill="1" applyBorder="1" applyAlignment="1">
      <alignment horizontal="left" vertical="center" wrapText="1"/>
    </xf>
    <xf numFmtId="180" fontId="14" fillId="23" borderId="19" xfId="0" applyNumberFormat="1" applyFont="1" applyFill="1" applyBorder="1" applyAlignment="1">
      <alignment horizontal="left" vertical="center" wrapText="1"/>
    </xf>
    <xf numFmtId="0" fontId="13" fillId="23" borderId="11" xfId="0" applyFont="1" applyFill="1" applyBorder="1" applyAlignment="1">
      <alignment horizontal="left" vertical="center" wrapText="1"/>
    </xf>
    <xf numFmtId="168" fontId="9" fillId="23" borderId="21" xfId="0" applyNumberFormat="1" applyFont="1" applyFill="1" applyBorder="1" applyAlignment="1">
      <alignment horizontal="right" vertical="center"/>
    </xf>
    <xf numFmtId="168" fontId="10" fillId="0" borderId="21" xfId="3" applyNumberFormat="1" applyFont="1" applyBorder="1"/>
    <xf numFmtId="168" fontId="15" fillId="0" borderId="34" xfId="0" applyNumberFormat="1" applyFont="1" applyFill="1" applyBorder="1"/>
    <xf numFmtId="180" fontId="14" fillId="0" borderId="19" xfId="0" applyNumberFormat="1" applyFont="1" applyFill="1" applyBorder="1" applyAlignment="1">
      <alignment horizontal="right" vertical="center" wrapText="1"/>
    </xf>
    <xf numFmtId="168" fontId="9" fillId="0" borderId="37" xfId="0" applyNumberFormat="1" applyFont="1" applyFill="1" applyBorder="1" applyAlignment="1">
      <alignment horizontal="right" vertical="center"/>
    </xf>
    <xf numFmtId="168" fontId="13" fillId="0" borderId="11" xfId="0" applyNumberFormat="1" applyFont="1" applyBorder="1" applyAlignment="1">
      <alignment horizontal="right"/>
    </xf>
    <xf numFmtId="3" fontId="34" fillId="0" borderId="11" xfId="0" applyNumberFormat="1" applyFont="1" applyBorder="1" applyAlignment="1">
      <alignment horizontal="right" vertical="center"/>
    </xf>
    <xf numFmtId="168" fontId="15" fillId="0" borderId="9" xfId="0" applyNumberFormat="1" applyFont="1" applyFill="1" applyBorder="1" applyAlignment="1">
      <alignment horizontal="right"/>
    </xf>
    <xf numFmtId="180" fontId="14" fillId="0" borderId="11" xfId="0" applyNumberFormat="1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180" fontId="14" fillId="0" borderId="19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168" fontId="9" fillId="0" borderId="21" xfId="0" applyNumberFormat="1" applyFont="1" applyFill="1" applyBorder="1" applyAlignment="1">
      <alignment horizontal="right" vertical="center"/>
    </xf>
    <xf numFmtId="168" fontId="13" fillId="0" borderId="11" xfId="0" applyNumberFormat="1" applyFont="1" applyFill="1" applyBorder="1" applyAlignment="1">
      <alignment horizontal="right"/>
    </xf>
    <xf numFmtId="168" fontId="13" fillId="0" borderId="0" xfId="0" applyNumberFormat="1" applyFont="1" applyBorder="1" applyAlignment="1">
      <alignment horizontal="right"/>
    </xf>
    <xf numFmtId="180" fontId="14" fillId="0" borderId="11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/>
    </xf>
    <xf numFmtId="180" fontId="14" fillId="0" borderId="11" xfId="0" applyNumberFormat="1" applyFont="1" applyFill="1" applyBorder="1" applyAlignment="1">
      <alignment horizontal="right" vertical="center"/>
    </xf>
    <xf numFmtId="0" fontId="13" fillId="0" borderId="11" xfId="0" applyFont="1" applyFill="1" applyBorder="1"/>
    <xf numFmtId="0" fontId="14" fillId="0" borderId="11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0" fontId="13" fillId="0" borderId="37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9" fillId="0" borderId="42" xfId="0" applyFont="1" applyFill="1" applyBorder="1" applyAlignment="1">
      <alignment vertical="top"/>
    </xf>
    <xf numFmtId="0" fontId="13" fillId="0" borderId="37" xfId="0" applyFont="1" applyFill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3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vertical="top"/>
    </xf>
    <xf numFmtId="0" fontId="10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vertical="center"/>
    </xf>
    <xf numFmtId="0" fontId="10" fillId="0" borderId="7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3" fontId="14" fillId="4" borderId="48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7" fontId="14" fillId="12" borderId="48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right" vertical="center"/>
    </xf>
    <xf numFmtId="37" fontId="14" fillId="0" borderId="0" xfId="0" applyNumberFormat="1" applyFont="1" applyFill="1" applyBorder="1" applyAlignment="1">
      <alignment horizontal="right" vertical="center"/>
    </xf>
    <xf numFmtId="0" fontId="9" fillId="6" borderId="11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/>
    </xf>
    <xf numFmtId="168" fontId="89" fillId="0" borderId="19" xfId="0" applyNumberFormat="1" applyFont="1" applyFill="1" applyBorder="1"/>
    <xf numFmtId="168" fontId="15" fillId="0" borderId="19" xfId="0" applyNumberFormat="1" applyFont="1" applyFill="1" applyBorder="1"/>
    <xf numFmtId="0" fontId="9" fillId="0" borderId="24" xfId="3" applyNumberFormat="1" applyFont="1" applyFill="1" applyBorder="1" applyAlignment="1">
      <alignment horizontal="center"/>
    </xf>
    <xf numFmtId="168" fontId="13" fillId="0" borderId="19" xfId="0" applyNumberFormat="1" applyFont="1" applyFill="1" applyBorder="1"/>
    <xf numFmtId="3" fontId="9" fillId="0" borderId="19" xfId="5" applyNumberFormat="1" applyFont="1" applyFill="1" applyBorder="1" applyAlignment="1">
      <alignment horizontal="right"/>
    </xf>
    <xf numFmtId="0" fontId="9" fillId="0" borderId="24" xfId="0" applyNumberFormat="1" applyFont="1" applyFill="1" applyBorder="1" applyAlignment="1">
      <alignment horizontal="center"/>
    </xf>
    <xf numFmtId="168" fontId="13" fillId="0" borderId="19" xfId="0" applyNumberFormat="1" applyFont="1" applyBorder="1"/>
    <xf numFmtId="0" fontId="13" fillId="0" borderId="11" xfId="0" applyFont="1" applyBorder="1" applyAlignment="1">
      <alignment vertical="center" wrapText="1"/>
    </xf>
    <xf numFmtId="3" fontId="9" fillId="0" borderId="30" xfId="5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/>
    </xf>
    <xf numFmtId="180" fontId="13" fillId="0" borderId="12" xfId="0" applyNumberFormat="1" applyFont="1" applyFill="1" applyBorder="1" applyAlignment="1">
      <alignment vertical="center" wrapText="1"/>
    </xf>
    <xf numFmtId="180" fontId="13" fillId="0" borderId="23" xfId="0" applyNumberFormat="1" applyFont="1" applyFill="1" applyBorder="1" applyAlignment="1">
      <alignment vertical="center" wrapText="1"/>
    </xf>
    <xf numFmtId="180" fontId="13" fillId="0" borderId="9" xfId="0" applyNumberFormat="1" applyFont="1" applyFill="1" applyBorder="1" applyAlignment="1">
      <alignment vertical="center" wrapText="1"/>
    </xf>
    <xf numFmtId="0" fontId="9" fillId="0" borderId="37" xfId="0" applyFont="1" applyFill="1" applyBorder="1"/>
    <xf numFmtId="180" fontId="13" fillId="0" borderId="12" xfId="0" applyNumberFormat="1" applyFont="1" applyFill="1" applyBorder="1" applyAlignment="1">
      <alignment horizontal="right" vertical="center" wrapText="1"/>
    </xf>
    <xf numFmtId="0" fontId="13" fillId="0" borderId="12" xfId="0" applyFont="1" applyBorder="1" applyAlignment="1">
      <alignment vertical="center" wrapText="1"/>
    </xf>
    <xf numFmtId="3" fontId="9" fillId="0" borderId="30" xfId="5" applyNumberFormat="1" applyFont="1" applyFill="1" applyBorder="1" applyAlignment="1">
      <alignment horizontal="right"/>
    </xf>
    <xf numFmtId="14" fontId="9" fillId="0" borderId="19" xfId="0" applyNumberFormat="1" applyFont="1" applyFill="1" applyBorder="1" applyAlignment="1">
      <alignment horizontal="right" vertical="center" wrapText="1"/>
    </xf>
    <xf numFmtId="180" fontId="13" fillId="0" borderId="12" xfId="0" applyNumberFormat="1" applyFont="1" applyFill="1" applyBorder="1" applyAlignment="1">
      <alignment horizontal="right" vertical="center"/>
    </xf>
    <xf numFmtId="170" fontId="13" fillId="0" borderId="12" xfId="0" applyNumberFormat="1" applyFont="1" applyBorder="1"/>
    <xf numFmtId="14" fontId="9" fillId="0" borderId="30" xfId="0" applyNumberFormat="1" applyFont="1" applyFill="1" applyBorder="1" applyAlignment="1">
      <alignment horizontal="right" vertical="center" wrapText="1"/>
    </xf>
    <xf numFmtId="180" fontId="13" fillId="0" borderId="11" xfId="0" applyNumberFormat="1" applyFont="1" applyFill="1" applyBorder="1" applyAlignment="1">
      <alignment horizontal="right" vertical="center"/>
    </xf>
    <xf numFmtId="170" fontId="13" fillId="0" borderId="11" xfId="0" applyNumberFormat="1" applyFont="1" applyBorder="1"/>
    <xf numFmtId="3" fontId="9" fillId="0" borderId="11" xfId="5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right" vertical="center"/>
    </xf>
    <xf numFmtId="181" fontId="13" fillId="0" borderId="11" xfId="0" applyNumberFormat="1" applyFont="1" applyBorder="1" applyAlignment="1">
      <alignment horizontal="right"/>
    </xf>
    <xf numFmtId="0" fontId="9" fillId="0" borderId="62" xfId="0" applyFont="1" applyFill="1" applyBorder="1"/>
    <xf numFmtId="0" fontId="13" fillId="0" borderId="50" xfId="0" applyFont="1" applyBorder="1" applyAlignment="1">
      <alignment horizontal="right" vertical="center"/>
    </xf>
    <xf numFmtId="168" fontId="13" fillId="0" borderId="12" xfId="0" applyNumberFormat="1" applyFont="1" applyBorder="1"/>
    <xf numFmtId="3" fontId="9" fillId="0" borderId="12" xfId="5" applyNumberFormat="1" applyFont="1" applyFill="1" applyBorder="1" applyAlignment="1">
      <alignment horizontal="right"/>
    </xf>
    <xf numFmtId="168" fontId="13" fillId="0" borderId="11" xfId="0" applyNumberFormat="1" applyFont="1" applyFill="1" applyBorder="1" applyAlignment="1">
      <alignment horizontal="left"/>
    </xf>
    <xf numFmtId="0" fontId="13" fillId="0" borderId="19" xfId="0" applyFont="1" applyFill="1" applyBorder="1" applyAlignment="1">
      <alignment horizontal="right" vertical="center"/>
    </xf>
    <xf numFmtId="168" fontId="13" fillId="0" borderId="12" xfId="0" applyNumberFormat="1" applyFont="1" applyFill="1" applyBorder="1" applyAlignment="1">
      <alignment horizontal="left" vertical="center"/>
    </xf>
    <xf numFmtId="8" fontId="9" fillId="0" borderId="11" xfId="40" applyFont="1" applyFill="1" applyBorder="1" applyAlignment="1"/>
    <xf numFmtId="0" fontId="13" fillId="0" borderId="11" xfId="0" applyFont="1" applyFill="1" applyBorder="1" applyAlignment="1">
      <alignment horizontal="right" vertical="center"/>
    </xf>
    <xf numFmtId="3" fontId="13" fillId="0" borderId="11" xfId="0" applyNumberFormat="1" applyFont="1" applyFill="1" applyBorder="1"/>
    <xf numFmtId="3" fontId="9" fillId="0" borderId="11" xfId="0" applyNumberFormat="1" applyFont="1" applyFill="1" applyBorder="1" applyAlignment="1">
      <alignment horizontal="right"/>
    </xf>
    <xf numFmtId="0" fontId="13" fillId="0" borderId="12" xfId="0" applyFont="1" applyFill="1" applyBorder="1"/>
    <xf numFmtId="3" fontId="13" fillId="0" borderId="12" xfId="0" applyNumberFormat="1" applyFont="1" applyFill="1" applyBorder="1"/>
    <xf numFmtId="3" fontId="9" fillId="0" borderId="12" xfId="0" applyNumberFormat="1" applyFont="1" applyFill="1" applyBorder="1" applyAlignment="1">
      <alignment horizontal="right"/>
    </xf>
    <xf numFmtId="0" fontId="9" fillId="0" borderId="21" xfId="0" applyFont="1" applyFill="1" applyBorder="1"/>
    <xf numFmtId="3" fontId="9" fillId="0" borderId="35" xfId="0" applyNumberFormat="1" applyFont="1" applyFill="1" applyBorder="1"/>
    <xf numFmtId="0" fontId="13" fillId="0" borderId="12" xfId="0" applyFont="1" applyFill="1" applyBorder="1" applyAlignment="1">
      <alignment horizontal="right" vertical="center"/>
    </xf>
    <xf numFmtId="171" fontId="13" fillId="0" borderId="11" xfId="0" applyNumberFormat="1" applyFont="1" applyFill="1" applyBorder="1" applyAlignment="1">
      <alignment horizontal="right" vertical="center"/>
    </xf>
    <xf numFmtId="8" fontId="13" fillId="0" borderId="11" xfId="40" applyFont="1" applyFill="1" applyBorder="1" applyAlignment="1"/>
    <xf numFmtId="0" fontId="9" fillId="0" borderId="37" xfId="0" applyFont="1" applyFill="1" applyBorder="1" applyAlignment="1"/>
    <xf numFmtId="0" fontId="15" fillId="0" borderId="24" xfId="0" applyNumberFormat="1" applyFont="1" applyFill="1" applyBorder="1" applyAlignment="1">
      <alignment horizontal="center"/>
    </xf>
    <xf numFmtId="0" fontId="9" fillId="0" borderId="12" xfId="0" applyFont="1" applyFill="1" applyBorder="1"/>
    <xf numFmtId="168" fontId="13" fillId="0" borderId="12" xfId="0" applyNumberFormat="1" applyFont="1" applyFill="1" applyBorder="1"/>
    <xf numFmtId="168" fontId="13" fillId="0" borderId="30" xfId="0" applyNumberFormat="1" applyFont="1" applyFill="1" applyBorder="1"/>
    <xf numFmtId="0" fontId="13" fillId="0" borderId="12" xfId="0" applyFont="1" applyFill="1" applyBorder="1" applyAlignment="1">
      <alignment vertical="center"/>
    </xf>
    <xf numFmtId="0" fontId="9" fillId="0" borderId="9" xfId="0" applyFont="1" applyFill="1" applyBorder="1"/>
    <xf numFmtId="0" fontId="13" fillId="0" borderId="0" xfId="0" applyFont="1" applyFill="1" applyBorder="1" applyAlignment="1">
      <alignment horizontal="left" vertical="center" indent="1"/>
    </xf>
    <xf numFmtId="3" fontId="9" fillId="0" borderId="0" xfId="5" applyNumberFormat="1" applyFont="1" applyFill="1" applyBorder="1" applyAlignment="1">
      <alignment horizontal="right"/>
    </xf>
    <xf numFmtId="0" fontId="13" fillId="0" borderId="9" xfId="0" applyFont="1" applyFill="1" applyBorder="1" applyAlignment="1">
      <alignment horizontal="right" vertical="center"/>
    </xf>
    <xf numFmtId="3" fontId="14" fillId="4" borderId="34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3" fontId="14" fillId="12" borderId="34" xfId="0" applyNumberFormat="1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 wrapText="1"/>
    </xf>
    <xf numFmtId="0" fontId="9" fillId="0" borderId="29" xfId="0" applyFont="1" applyFill="1" applyBorder="1"/>
    <xf numFmtId="1" fontId="9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24" fillId="21" borderId="11" xfId="0" applyFont="1" applyFill="1" applyBorder="1"/>
    <xf numFmtId="1" fontId="24" fillId="21" borderId="12" xfId="0" applyNumberFormat="1" applyFont="1" applyFill="1" applyBorder="1" applyAlignment="1">
      <alignment horizontal="center" vertical="center"/>
    </xf>
    <xf numFmtId="168" fontId="24" fillId="21" borderId="11" xfId="0" applyNumberFormat="1" applyFont="1" applyFill="1" applyBorder="1"/>
    <xf numFmtId="3" fontId="24" fillId="4" borderId="48" xfId="0" applyNumberFormat="1" applyFont="1" applyFill="1" applyBorder="1"/>
    <xf numFmtId="0" fontId="14" fillId="0" borderId="11" xfId="0" applyFont="1" applyBorder="1" applyAlignment="1">
      <alignment horizontal="right"/>
    </xf>
    <xf numFmtId="3" fontId="14" fillId="4" borderId="3" xfId="0" applyNumberFormat="1" applyFont="1" applyFill="1" applyBorder="1"/>
    <xf numFmtId="0" fontId="14" fillId="0" borderId="0" xfId="0" applyFont="1"/>
    <xf numFmtId="168" fontId="14" fillId="4" borderId="48" xfId="0" applyNumberFormat="1" applyFont="1" applyFill="1" applyBorder="1"/>
    <xf numFmtId="0" fontId="14" fillId="0" borderId="0" xfId="0" applyFont="1" applyAlignment="1"/>
    <xf numFmtId="0" fontId="31" fillId="0" borderId="2" xfId="0" applyFont="1" applyBorder="1" applyAlignment="1">
      <alignment horizontal="center" vertical="center"/>
    </xf>
    <xf numFmtId="0" fontId="36" fillId="0" borderId="5" xfId="0" applyFont="1" applyBorder="1"/>
    <xf numFmtId="3" fontId="37" fillId="0" borderId="31" xfId="0" applyNumberFormat="1" applyFont="1" applyBorder="1" applyAlignment="1">
      <alignment vertical="center"/>
    </xf>
    <xf numFmtId="0" fontId="36" fillId="0" borderId="11" xfId="0" applyFont="1" applyBorder="1"/>
    <xf numFmtId="3" fontId="42" fillId="0" borderId="19" xfId="0" applyNumberFormat="1" applyFont="1" applyBorder="1" applyAlignment="1">
      <alignment vertical="center"/>
    </xf>
    <xf numFmtId="3" fontId="42" fillId="13" borderId="43" xfId="0" applyNumberFormat="1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3" fontId="42" fillId="0" borderId="24" xfId="0" applyNumberFormat="1" applyFont="1" applyFill="1" applyBorder="1" applyAlignment="1">
      <alignment vertical="center"/>
    </xf>
    <xf numFmtId="3" fontId="42" fillId="0" borderId="60" xfId="0" applyNumberFormat="1" applyFont="1" applyFill="1" applyBorder="1" applyAlignment="1">
      <alignment vertical="center"/>
    </xf>
    <xf numFmtId="0" fontId="36" fillId="0" borderId="9" xfId="0" applyFont="1" applyBorder="1"/>
    <xf numFmtId="3" fontId="37" fillId="0" borderId="17" xfId="0" applyNumberFormat="1" applyFont="1" applyBorder="1" applyAlignment="1">
      <alignment vertical="center"/>
    </xf>
    <xf numFmtId="3" fontId="42" fillId="13" borderId="31" xfId="0" applyNumberFormat="1" applyFont="1" applyFill="1" applyBorder="1" applyAlignment="1">
      <alignment vertical="center"/>
    </xf>
    <xf numFmtId="3" fontId="42" fillId="0" borderId="31" xfId="0" applyNumberFormat="1" applyFont="1" applyBorder="1" applyAlignment="1">
      <alignment vertical="center"/>
    </xf>
    <xf numFmtId="3" fontId="42" fillId="0" borderId="11" xfId="0" applyNumberFormat="1" applyFont="1" applyBorder="1" applyAlignment="1">
      <alignment horizontal="center" vertical="center"/>
    </xf>
    <xf numFmtId="3" fontId="42" fillId="0" borderId="47" xfId="0" applyNumberFormat="1" applyFont="1" applyBorder="1" applyAlignment="1">
      <alignment horizontal="right" vertical="center"/>
    </xf>
    <xf numFmtId="3" fontId="42" fillId="0" borderId="1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vertical="center"/>
    </xf>
    <xf numFmtId="3" fontId="42" fillId="0" borderId="12" xfId="0" applyNumberFormat="1" applyFont="1" applyBorder="1" applyAlignment="1">
      <alignment horizontal="center" vertical="center"/>
    </xf>
    <xf numFmtId="3" fontId="42" fillId="0" borderId="36" xfId="0" applyNumberFormat="1" applyFont="1" applyBorder="1" applyAlignment="1">
      <alignment vertical="center"/>
    </xf>
    <xf numFmtId="3" fontId="42" fillId="13" borderId="19" xfId="0" applyNumberFormat="1" applyFont="1" applyFill="1" applyBorder="1" applyAlignment="1">
      <alignment vertical="center"/>
    </xf>
    <xf numFmtId="3" fontId="42" fillId="0" borderId="48" xfId="0" applyNumberFormat="1" applyFont="1" applyFill="1" applyBorder="1" applyAlignment="1">
      <alignment vertical="center"/>
    </xf>
    <xf numFmtId="3" fontId="42" fillId="13" borderId="27" xfId="0" applyNumberFormat="1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2" fillId="0" borderId="31" xfId="0" applyNumberFormat="1" applyFont="1" applyBorder="1" applyAlignment="1">
      <alignment horizontal="right" vertical="center"/>
    </xf>
    <xf numFmtId="3" fontId="37" fillId="0" borderId="5" xfId="0" applyNumberFormat="1" applyFont="1" applyBorder="1" applyAlignment="1">
      <alignment horizontal="center" vertical="center"/>
    </xf>
    <xf numFmtId="3" fontId="37" fillId="0" borderId="9" xfId="0" applyNumberFormat="1" applyFont="1" applyBorder="1" applyAlignment="1">
      <alignment horizontal="center" vertical="center"/>
    </xf>
    <xf numFmtId="3" fontId="42" fillId="13" borderId="68" xfId="0" applyNumberFormat="1" applyFont="1" applyFill="1" applyBorder="1" applyAlignment="1">
      <alignment vertical="center"/>
    </xf>
    <xf numFmtId="3" fontId="36" fillId="0" borderId="5" xfId="0" applyNumberFormat="1" applyFont="1" applyBorder="1" applyAlignment="1">
      <alignment horizontal="right" vertical="center"/>
    </xf>
    <xf numFmtId="3" fontId="37" fillId="0" borderId="18" xfId="0" applyNumberFormat="1" applyFont="1" applyBorder="1" applyAlignment="1">
      <alignment vertical="center"/>
    </xf>
    <xf numFmtId="3" fontId="35" fillId="13" borderId="69" xfId="0" applyNumberFormat="1" applyFont="1" applyFill="1" applyBorder="1" applyAlignment="1">
      <alignment vertical="center"/>
    </xf>
    <xf numFmtId="3" fontId="37" fillId="0" borderId="6" xfId="0" applyNumberFormat="1" applyFont="1" applyBorder="1" applyAlignment="1">
      <alignment horizontal="right" vertical="center"/>
    </xf>
    <xf numFmtId="3" fontId="37" fillId="0" borderId="18" xfId="0" applyNumberFormat="1" applyFont="1" applyBorder="1" applyAlignment="1">
      <alignment horizontal="right" vertical="center"/>
    </xf>
    <xf numFmtId="3" fontId="37" fillId="0" borderId="31" xfId="0" applyNumberFormat="1" applyFont="1" applyBorder="1" applyAlignment="1">
      <alignment horizontal="right" vertical="center"/>
    </xf>
    <xf numFmtId="3" fontId="42" fillId="13" borderId="11" xfId="0" applyNumberFormat="1" applyFont="1" applyFill="1" applyBorder="1" applyAlignment="1">
      <alignment horizontal="right" vertical="center"/>
    </xf>
    <xf numFmtId="3" fontId="42" fillId="13" borderId="9" xfId="0" applyNumberFormat="1" applyFont="1" applyFill="1" applyBorder="1" applyAlignment="1">
      <alignment horizontal="right" vertical="center"/>
    </xf>
    <xf numFmtId="3" fontId="42" fillId="13" borderId="31" xfId="0" applyNumberFormat="1" applyFont="1" applyFill="1" applyBorder="1" applyAlignment="1">
      <alignment horizontal="right" vertical="center"/>
    </xf>
    <xf numFmtId="3" fontId="42" fillId="20" borderId="11" xfId="0" applyNumberFormat="1" applyFont="1" applyFill="1" applyBorder="1" applyAlignment="1">
      <alignment vertical="center"/>
    </xf>
    <xf numFmtId="3" fontId="42" fillId="0" borderId="19" xfId="0" applyNumberFormat="1" applyFont="1" applyBorder="1" applyAlignment="1">
      <alignment horizontal="right" vertical="center"/>
    </xf>
    <xf numFmtId="3" fontId="42" fillId="20" borderId="9" xfId="0" applyNumberFormat="1" applyFont="1" applyFill="1" applyBorder="1" applyAlignment="1">
      <alignment vertical="center"/>
    </xf>
    <xf numFmtId="3" fontId="42" fillId="20" borderId="9" xfId="0" applyNumberFormat="1" applyFont="1" applyFill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3" fontId="42" fillId="20" borderId="23" xfId="0" applyNumberFormat="1" applyFont="1" applyFill="1" applyBorder="1" applyAlignment="1">
      <alignment horizontal="right" vertical="center"/>
    </xf>
    <xf numFmtId="3" fontId="42" fillId="0" borderId="24" xfId="0" applyNumberFormat="1" applyFont="1" applyBorder="1" applyAlignment="1">
      <alignment horizontal="right" vertical="center"/>
    </xf>
    <xf numFmtId="3" fontId="42" fillId="0" borderId="63" xfId="0" applyNumberFormat="1" applyFont="1" applyFill="1" applyBorder="1" applyAlignment="1">
      <alignment vertical="center"/>
    </xf>
    <xf numFmtId="3" fontId="42" fillId="0" borderId="29" xfId="0" applyNumberFormat="1" applyFont="1" applyBorder="1" applyAlignment="1">
      <alignment vertical="center"/>
    </xf>
    <xf numFmtId="3" fontId="42" fillId="13" borderId="12" xfId="0" applyNumberFormat="1" applyFont="1" applyFill="1" applyBorder="1" applyAlignment="1">
      <alignment vertical="center"/>
    </xf>
    <xf numFmtId="0" fontId="0" fillId="0" borderId="0" xfId="0" applyAlignment="1"/>
    <xf numFmtId="0" fontId="41" fillId="0" borderId="11" xfId="0" applyFont="1" applyBorder="1"/>
    <xf numFmtId="0" fontId="31" fillId="0" borderId="11" xfId="0" applyFont="1" applyBorder="1"/>
    <xf numFmtId="3" fontId="42" fillId="0" borderId="37" xfId="0" applyNumberFormat="1" applyFont="1" applyFill="1" applyBorder="1" applyAlignment="1">
      <alignment horizontal="right" vertical="center"/>
    </xf>
    <xf numFmtId="174" fontId="42" fillId="0" borderId="9" xfId="0" applyNumberFormat="1" applyFont="1" applyBorder="1" applyAlignment="1">
      <alignment vertical="center"/>
    </xf>
    <xf numFmtId="174" fontId="42" fillId="0" borderId="29" xfId="0" applyNumberFormat="1" applyFont="1" applyBorder="1" applyAlignment="1">
      <alignment vertical="center"/>
    </xf>
    <xf numFmtId="3" fontId="42" fillId="13" borderId="16" xfId="0" applyNumberFormat="1" applyFont="1" applyFill="1" applyBorder="1" applyAlignment="1">
      <alignment vertical="center"/>
    </xf>
    <xf numFmtId="0" fontId="31" fillId="0" borderId="74" xfId="0" applyFont="1" applyBorder="1" applyAlignment="1">
      <alignment horizontal="center" vertical="center" wrapText="1"/>
    </xf>
    <xf numFmtId="3" fontId="42" fillId="0" borderId="19" xfId="0" applyNumberFormat="1" applyFont="1" applyFill="1" applyBorder="1" applyAlignment="1">
      <alignment vertical="center"/>
    </xf>
    <xf numFmtId="3" fontId="42" fillId="13" borderId="24" xfId="0" applyNumberFormat="1" applyFont="1" applyFill="1" applyBorder="1" applyAlignment="1">
      <alignment vertical="center"/>
    </xf>
    <xf numFmtId="0" fontId="31" fillId="0" borderId="66" xfId="0" applyFont="1" applyBorder="1" applyAlignment="1">
      <alignment horizontal="center" vertical="center" wrapText="1"/>
    </xf>
    <xf numFmtId="3" fontId="37" fillId="0" borderId="5" xfId="0" applyNumberFormat="1" applyFont="1" applyFill="1" applyBorder="1" applyAlignment="1">
      <alignment horizontal="right" vertical="center"/>
    </xf>
    <xf numFmtId="3" fontId="37" fillId="0" borderId="9" xfId="0" applyNumberFormat="1" applyFont="1" applyFill="1" applyBorder="1" applyAlignment="1">
      <alignment horizontal="right" vertical="center"/>
    </xf>
    <xf numFmtId="3" fontId="42" fillId="0" borderId="35" xfId="0" applyNumberFormat="1" applyFont="1" applyBorder="1" applyAlignment="1">
      <alignment vertical="center"/>
    </xf>
    <xf numFmtId="3" fontId="42" fillId="13" borderId="87" xfId="0" applyNumberFormat="1" applyFont="1" applyFill="1" applyBorder="1" applyAlignment="1">
      <alignment vertical="center"/>
    </xf>
    <xf numFmtId="166" fontId="42" fillId="0" borderId="11" xfId="3" applyFont="1" applyBorder="1" applyAlignment="1">
      <alignment vertical="center"/>
    </xf>
    <xf numFmtId="4" fontId="42" fillId="0" borderId="11" xfId="0" applyNumberFormat="1" applyFont="1" applyBorder="1" applyAlignment="1">
      <alignment vertical="center"/>
    </xf>
    <xf numFmtId="166" fontId="42" fillId="13" borderId="11" xfId="3" applyFont="1" applyFill="1" applyBorder="1" applyAlignment="1">
      <alignment vertical="center"/>
    </xf>
    <xf numFmtId="4" fontId="42" fillId="13" borderId="11" xfId="0" applyNumberFormat="1" applyFont="1" applyFill="1" applyBorder="1" applyAlignment="1">
      <alignment vertical="center"/>
    </xf>
    <xf numFmtId="166" fontId="42" fillId="13" borderId="59" xfId="3" applyFont="1" applyFill="1" applyBorder="1" applyAlignment="1">
      <alignment vertical="center"/>
    </xf>
    <xf numFmtId="4" fontId="42" fillId="13" borderId="16" xfId="0" applyNumberFormat="1" applyFont="1" applyFill="1" applyBorder="1" applyAlignment="1">
      <alignment vertical="center"/>
    </xf>
    <xf numFmtId="3" fontId="37" fillId="0" borderId="29" xfId="0" applyNumberFormat="1" applyFont="1" applyBorder="1" applyAlignment="1">
      <alignment horizontal="right" vertical="center"/>
    </xf>
    <xf numFmtId="3" fontId="37" fillId="0" borderId="52" xfId="0" applyNumberFormat="1" applyFont="1" applyBorder="1" applyAlignment="1">
      <alignment vertical="center"/>
    </xf>
    <xf numFmtId="3" fontId="42" fillId="0" borderId="12" xfId="0" applyNumberFormat="1" applyFont="1" applyFill="1" applyBorder="1" applyAlignment="1">
      <alignment horizontal="right" vertical="center"/>
    </xf>
    <xf numFmtId="3" fontId="42" fillId="0" borderId="3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vertical="center"/>
    </xf>
    <xf numFmtId="3" fontId="41" fillId="0" borderId="0" xfId="0" applyNumberFormat="1" applyFont="1"/>
    <xf numFmtId="3" fontId="90" fillId="0" borderId="0" xfId="0" applyNumberFormat="1" applyFont="1"/>
    <xf numFmtId="0" fontId="91" fillId="0" borderId="0" xfId="0" applyFont="1" applyFill="1"/>
    <xf numFmtId="0" fontId="45" fillId="0" borderId="0" xfId="0" applyFont="1" applyFill="1"/>
    <xf numFmtId="1" fontId="14" fillId="0" borderId="11" xfId="0" applyNumberFormat="1" applyFont="1" applyBorder="1" applyAlignment="1"/>
    <xf numFmtId="168" fontId="93" fillId="0" borderId="11" xfId="3" applyNumberFormat="1" applyFont="1" applyFill="1" applyBorder="1"/>
    <xf numFmtId="168" fontId="94" fillId="0" borderId="11" xfId="0" applyNumberFormat="1" applyFont="1" applyBorder="1"/>
    <xf numFmtId="2" fontId="93" fillId="0" borderId="11" xfId="3" applyNumberFormat="1" applyFont="1" applyFill="1" applyBorder="1"/>
    <xf numFmtId="176" fontId="93" fillId="0" borderId="11" xfId="3" applyNumberFormat="1" applyFont="1" applyFill="1" applyBorder="1"/>
    <xf numFmtId="168" fontId="93" fillId="0" borderId="11" xfId="3" applyNumberFormat="1" applyFont="1" applyFill="1" applyBorder="1" applyAlignment="1">
      <alignment horizontal="center" vertical="center"/>
    </xf>
    <xf numFmtId="166" fontId="93" fillId="0" borderId="11" xfId="3" applyNumberFormat="1" applyFont="1" applyFill="1" applyBorder="1"/>
    <xf numFmtId="0" fontId="92" fillId="0" borderId="11" xfId="0" applyFont="1" applyFill="1" applyBorder="1" applyAlignment="1">
      <alignment horizontal="left"/>
    </xf>
    <xf numFmtId="168" fontId="33" fillId="0" borderId="11" xfId="0" applyNumberFormat="1" applyFont="1" applyBorder="1"/>
    <xf numFmtId="0" fontId="33" fillId="0" borderId="11" xfId="0" applyFont="1" applyBorder="1" applyAlignment="1">
      <alignment horizontal="center"/>
    </xf>
    <xf numFmtId="168" fontId="34" fillId="0" borderId="11" xfId="0" applyNumberFormat="1" applyFont="1" applyBorder="1"/>
    <xf numFmtId="0" fontId="34" fillId="0" borderId="11" xfId="0" applyFont="1" applyBorder="1"/>
    <xf numFmtId="0" fontId="67" fillId="0" borderId="65" xfId="0" applyFont="1" applyFill="1" applyBorder="1" applyAlignment="1">
      <alignment horizontal="left" vertical="center"/>
    </xf>
    <xf numFmtId="0" fontId="86" fillId="0" borderId="45" xfId="0" applyFont="1" applyFill="1" applyBorder="1" applyAlignment="1">
      <alignment horizontal="left" vertical="center"/>
    </xf>
    <xf numFmtId="0" fontId="67" fillId="0" borderId="45" xfId="0" applyFont="1" applyFill="1" applyBorder="1" applyAlignment="1">
      <alignment horizontal="left" vertical="center"/>
    </xf>
    <xf numFmtId="0" fontId="67" fillId="0" borderId="72" xfId="0" applyFont="1" applyFill="1" applyBorder="1" applyAlignment="1">
      <alignment horizontal="left" vertical="center"/>
    </xf>
    <xf numFmtId="0" fontId="86" fillId="0" borderId="65" xfId="0" applyFont="1" applyFill="1" applyBorder="1" applyAlignment="1">
      <alignment horizontal="left" vertical="center"/>
    </xf>
    <xf numFmtId="0" fontId="67" fillId="0" borderId="46" xfId="0" applyFont="1" applyFill="1" applyBorder="1" applyAlignment="1">
      <alignment horizontal="left" vertical="center"/>
    </xf>
    <xf numFmtId="0" fontId="79" fillId="0" borderId="34" xfId="0" applyFont="1" applyFill="1" applyBorder="1" applyAlignment="1">
      <alignment horizontal="left" vertical="center"/>
    </xf>
    <xf numFmtId="0" fontId="67" fillId="0" borderId="48" xfId="0" applyFont="1" applyBorder="1" applyAlignment="1">
      <alignment horizontal="center" vertical="center" wrapText="1"/>
    </xf>
    <xf numFmtId="168" fontId="67" fillId="0" borderId="29" xfId="0" applyNumberFormat="1" applyFont="1" applyFill="1" applyBorder="1"/>
    <xf numFmtId="168" fontId="67" fillId="0" borderId="52" xfId="0" applyNumberFormat="1" applyFont="1" applyFill="1" applyBorder="1"/>
    <xf numFmtId="168" fontId="67" fillId="27" borderId="80" xfId="3" applyNumberFormat="1" applyFont="1" applyFill="1" applyBorder="1"/>
    <xf numFmtId="168" fontId="67" fillId="11" borderId="81" xfId="3" applyNumberFormat="1" applyFont="1" applyFill="1" applyBorder="1"/>
    <xf numFmtId="168" fontId="67" fillId="0" borderId="15" xfId="0" applyNumberFormat="1" applyFont="1" applyFill="1" applyBorder="1"/>
    <xf numFmtId="168" fontId="86" fillId="0" borderId="15" xfId="0" applyNumberFormat="1" applyFont="1" applyFill="1" applyBorder="1"/>
    <xf numFmtId="168" fontId="95" fillId="0" borderId="29" xfId="3" applyNumberFormat="1" applyFont="1" applyFill="1" applyBorder="1"/>
    <xf numFmtId="168" fontId="95" fillId="0" borderId="52" xfId="3" applyNumberFormat="1" applyFont="1" applyFill="1" applyBorder="1"/>
    <xf numFmtId="168" fontId="86" fillId="0" borderId="29" xfId="3" applyNumberFormat="1" applyFont="1" applyFill="1" applyBorder="1"/>
    <xf numFmtId="168" fontId="86" fillId="0" borderId="52" xfId="3" applyNumberFormat="1" applyFont="1" applyFill="1" applyBorder="1"/>
    <xf numFmtId="168" fontId="67" fillId="27" borderId="86" xfId="3" applyNumberFormat="1" applyFont="1" applyFill="1" applyBorder="1"/>
    <xf numFmtId="168" fontId="67" fillId="20" borderId="54" xfId="0" applyNumberFormat="1" applyFont="1" applyFill="1" applyBorder="1" applyAlignment="1">
      <alignment horizontal="center" vertical="center"/>
    </xf>
    <xf numFmtId="168" fontId="67" fillId="20" borderId="18" xfId="0" applyNumberFormat="1" applyFont="1" applyFill="1" applyBorder="1" applyAlignment="1">
      <alignment horizontal="center" vertical="center"/>
    </xf>
    <xf numFmtId="168" fontId="67" fillId="20" borderId="54" xfId="0" applyNumberFormat="1" applyFont="1" applyFill="1" applyBorder="1" applyAlignment="1"/>
    <xf numFmtId="168" fontId="67" fillId="20" borderId="18" xfId="0" applyNumberFormat="1" applyFont="1" applyFill="1" applyBorder="1" applyAlignment="1"/>
    <xf numFmtId="168" fontId="67" fillId="27" borderId="100" xfId="3" applyNumberFormat="1" applyFont="1" applyFill="1" applyBorder="1"/>
    <xf numFmtId="168" fontId="67" fillId="11" borderId="84" xfId="3" applyNumberFormat="1" applyFont="1" applyFill="1" applyBorder="1"/>
    <xf numFmtId="168" fontId="67" fillId="20" borderId="37" xfId="0" applyNumberFormat="1" applyFont="1" applyFill="1" applyBorder="1" applyAlignment="1">
      <alignment horizontal="center" vertical="center"/>
    </xf>
    <xf numFmtId="168" fontId="67" fillId="20" borderId="15" xfId="0" applyNumberFormat="1" applyFont="1" applyFill="1" applyBorder="1" applyAlignment="1">
      <alignment horizontal="center" vertical="center"/>
    </xf>
    <xf numFmtId="168" fontId="67" fillId="20" borderId="37" xfId="0" applyNumberFormat="1" applyFont="1" applyFill="1" applyBorder="1" applyAlignment="1"/>
    <xf numFmtId="168" fontId="67" fillId="20" borderId="15" xfId="0" applyNumberFormat="1" applyFont="1" applyFill="1" applyBorder="1" applyAlignment="1"/>
    <xf numFmtId="168" fontId="67" fillId="0" borderId="37" xfId="3" applyNumberFormat="1" applyFont="1" applyFill="1" applyBorder="1"/>
    <xf numFmtId="168" fontId="67" fillId="0" borderId="73" xfId="0" applyNumberFormat="1" applyFont="1" applyFill="1" applyBorder="1"/>
    <xf numFmtId="168" fontId="67" fillId="0" borderId="16" xfId="0" applyNumberFormat="1" applyFont="1" applyFill="1" applyBorder="1"/>
    <xf numFmtId="168" fontId="79" fillId="0" borderId="59" xfId="0" applyNumberFormat="1" applyFont="1" applyFill="1" applyBorder="1"/>
    <xf numFmtId="168" fontId="79" fillId="0" borderId="67" xfId="0" applyNumberFormat="1" applyFont="1" applyFill="1" applyBorder="1"/>
    <xf numFmtId="168" fontId="79" fillId="0" borderId="75" xfId="0" applyNumberFormat="1" applyFont="1" applyFill="1" applyBorder="1"/>
    <xf numFmtId="168" fontId="79" fillId="0" borderId="101" xfId="0" applyNumberFormat="1" applyFont="1" applyFill="1" applyBorder="1"/>
    <xf numFmtId="168" fontId="79" fillId="0" borderId="85" xfId="0" applyNumberFormat="1" applyFont="1" applyFill="1" applyBorder="1"/>
    <xf numFmtId="168" fontId="38" fillId="0" borderId="11" xfId="3" applyNumberFormat="1" applyFont="1" applyFill="1" applyBorder="1" applyAlignment="1">
      <alignment horizontal="right" vertical="center"/>
    </xf>
    <xf numFmtId="168" fontId="93" fillId="0" borderId="11" xfId="3" applyNumberFormat="1" applyFont="1" applyFill="1" applyBorder="1" applyAlignment="1">
      <alignment vertical="center"/>
    </xf>
    <xf numFmtId="168" fontId="93" fillId="0" borderId="15" xfId="0" applyNumberFormat="1" applyFont="1" applyFill="1" applyBorder="1" applyAlignment="1">
      <alignment horizontal="center" vertical="center"/>
    </xf>
    <xf numFmtId="168" fontId="37" fillId="0" borderId="0" xfId="3" applyNumberFormat="1" applyFont="1" applyBorder="1" applyAlignment="1">
      <alignment horizontal="center" vertical="center"/>
    </xf>
    <xf numFmtId="168" fontId="37" fillId="0" borderId="11" xfId="3" applyNumberFormat="1" applyFont="1" applyBorder="1" applyAlignment="1">
      <alignment horizontal="center" vertical="center"/>
    </xf>
    <xf numFmtId="168" fontId="45" fillId="29" borderId="11" xfId="3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1" fontId="9" fillId="0" borderId="0" xfId="0" applyNumberFormat="1" applyFont="1" applyBorder="1" applyAlignment="1">
      <alignment horizontal="center" vertical="center"/>
    </xf>
    <xf numFmtId="17" fontId="29" fillId="0" borderId="6" xfId="0" applyNumberFormat="1" applyFont="1" applyFill="1" applyBorder="1" applyAlignment="1">
      <alignment horizontal="center" vertical="center" wrapText="1"/>
    </xf>
    <xf numFmtId="168" fontId="93" fillId="0" borderId="11" xfId="3" applyNumberFormat="1" applyFont="1" applyBorder="1"/>
    <xf numFmtId="168" fontId="89" fillId="0" borderId="11" xfId="0" applyNumberFormat="1" applyFont="1" applyFill="1" applyBorder="1"/>
    <xf numFmtId="3" fontId="9" fillId="0" borderId="11" xfId="0" applyNumberFormat="1" applyFont="1" applyFill="1" applyBorder="1" applyAlignment="1">
      <alignment horizontal="left" vertical="center"/>
    </xf>
    <xf numFmtId="168" fontId="9" fillId="0" borderId="11" xfId="0" applyNumberFormat="1" applyFont="1" applyFill="1" applyBorder="1" applyAlignment="1">
      <alignment horizontal="right" vertical="center"/>
    </xf>
    <xf numFmtId="168" fontId="93" fillId="0" borderId="21" xfId="3" applyNumberFormat="1" applyFont="1" applyFill="1" applyBorder="1"/>
    <xf numFmtId="168" fontId="93" fillId="0" borderId="58" xfId="3" applyNumberFormat="1" applyFont="1" applyFill="1" applyBorder="1"/>
    <xf numFmtId="37" fontId="96" fillId="0" borderId="11" xfId="3" applyNumberFormat="1" applyFont="1" applyFill="1" applyBorder="1"/>
    <xf numFmtId="37" fontId="10" fillId="0" borderId="11" xfId="3" applyNumberFormat="1" applyFont="1" applyFill="1" applyBorder="1"/>
    <xf numFmtId="3" fontId="34" fillId="0" borderId="11" xfId="0" applyNumberFormat="1" applyFont="1" applyFill="1" applyBorder="1"/>
    <xf numFmtId="168" fontId="38" fillId="0" borderId="15" xfId="3" applyNumberFormat="1" applyFont="1" applyFill="1" applyBorder="1"/>
    <xf numFmtId="3" fontId="13" fillId="0" borderId="0" xfId="0" applyNumberFormat="1" applyFont="1" applyFill="1" applyAlignment="1">
      <alignment horizontal="center" vertical="center"/>
    </xf>
    <xf numFmtId="168" fontId="13" fillId="0" borderId="0" xfId="0" applyNumberFormat="1" applyFont="1" applyFill="1" applyAlignment="1">
      <alignment horizontal="center" vertical="center"/>
    </xf>
    <xf numFmtId="37" fontId="97" fillId="0" borderId="12" xfId="0" applyNumberFormat="1" applyFont="1" applyFill="1" applyBorder="1" applyAlignment="1">
      <alignment horizontal="left" vertical="center"/>
    </xf>
    <xf numFmtId="37" fontId="20" fillId="29" borderId="37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168" fontId="56" fillId="0" borderId="0" xfId="0" applyNumberFormat="1" applyFont="1" applyFill="1" applyBorder="1" applyAlignment="1">
      <alignment horizontal="center" vertical="center"/>
    </xf>
    <xf numFmtId="37" fontId="31" fillId="0" borderId="0" xfId="0" applyNumberFormat="1" applyFont="1" applyFill="1" applyBorder="1" applyAlignment="1">
      <alignment horizontal="right" vertical="center"/>
    </xf>
    <xf numFmtId="167" fontId="15" fillId="21" borderId="11" xfId="0" applyNumberFormat="1" applyFont="1" applyFill="1" applyBorder="1" applyAlignment="1">
      <alignment vertical="center"/>
    </xf>
    <xf numFmtId="168" fontId="13" fillId="0" borderId="25" xfId="0" applyNumberFormat="1" applyFont="1" applyBorder="1"/>
    <xf numFmtId="182" fontId="79" fillId="18" borderId="70" xfId="3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vertical="center"/>
    </xf>
    <xf numFmtId="0" fontId="9" fillId="0" borderId="48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168" fontId="9" fillId="0" borderId="66" xfId="0" applyNumberFormat="1" applyFont="1" applyFill="1" applyBorder="1" applyAlignment="1">
      <alignment horizontal="center" vertical="center"/>
    </xf>
    <xf numFmtId="168" fontId="9" fillId="0" borderId="60" xfId="0" applyNumberFormat="1" applyFont="1" applyFill="1" applyBorder="1" applyAlignment="1">
      <alignment horizontal="center" vertical="center"/>
    </xf>
    <xf numFmtId="168" fontId="22" fillId="0" borderId="60" xfId="0" applyNumberFormat="1" applyFont="1" applyFill="1" applyBorder="1" applyAlignment="1">
      <alignment horizontal="center" vertical="center"/>
    </xf>
    <xf numFmtId="168" fontId="22" fillId="0" borderId="61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2" fontId="22" fillId="0" borderId="60" xfId="0" applyNumberFormat="1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/>
    </xf>
    <xf numFmtId="0" fontId="99" fillId="0" borderId="7" xfId="0" applyFont="1" applyFill="1" applyBorder="1" applyAlignment="1">
      <alignment horizontal="center" vertical="center"/>
    </xf>
    <xf numFmtId="0" fontId="99" fillId="0" borderId="9" xfId="0" applyFont="1" applyFill="1" applyBorder="1" applyAlignment="1">
      <alignment horizontal="center" vertical="center"/>
    </xf>
    <xf numFmtId="0" fontId="101" fillId="0" borderId="9" xfId="0" applyFont="1" applyFill="1" applyBorder="1" applyAlignment="1">
      <alignment horizontal="center" vertical="center"/>
    </xf>
    <xf numFmtId="0" fontId="101" fillId="0" borderId="52" xfId="0" applyFont="1" applyFill="1" applyBorder="1" applyAlignment="1">
      <alignment horizontal="center" vertical="center"/>
    </xf>
    <xf numFmtId="0" fontId="100" fillId="0" borderId="45" xfId="0" applyFont="1" applyFill="1" applyBorder="1" applyAlignment="1">
      <alignment horizontal="center" vertical="center"/>
    </xf>
    <xf numFmtId="0" fontId="100" fillId="0" borderId="33" xfId="0" applyFont="1" applyFill="1" applyBorder="1" applyAlignment="1">
      <alignment horizontal="center" vertical="center"/>
    </xf>
    <xf numFmtId="0" fontId="100" fillId="0" borderId="46" xfId="0" applyFont="1" applyFill="1" applyBorder="1" applyAlignment="1">
      <alignment horizontal="center" vertical="center"/>
    </xf>
    <xf numFmtId="0" fontId="99" fillId="0" borderId="14" xfId="0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/>
    </xf>
    <xf numFmtId="0" fontId="101" fillId="0" borderId="8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left" vertical="top"/>
    </xf>
    <xf numFmtId="0" fontId="42" fillId="0" borderId="104" xfId="0" applyFont="1" applyFill="1" applyBorder="1" applyAlignment="1">
      <alignment horizontal="center" vertical="center" wrapText="1"/>
    </xf>
    <xf numFmtId="0" fontId="42" fillId="0" borderId="104" xfId="0" applyFont="1" applyFill="1" applyBorder="1" applyAlignment="1">
      <alignment horizontal="left" vertical="center" wrapText="1"/>
    </xf>
    <xf numFmtId="0" fontId="63" fillId="0" borderId="104" xfId="0" applyFont="1" applyFill="1" applyBorder="1" applyAlignment="1">
      <alignment horizontal="center" vertical="center" wrapText="1"/>
    </xf>
    <xf numFmtId="1" fontId="63" fillId="0" borderId="104" xfId="0" applyNumberFormat="1" applyFont="1" applyFill="1" applyBorder="1" applyAlignment="1">
      <alignment horizontal="center" vertical="center" shrinkToFit="1"/>
    </xf>
    <xf numFmtId="0" fontId="37" fillId="0" borderId="104" xfId="0" applyFont="1" applyFill="1" applyBorder="1" applyAlignment="1">
      <alignment horizontal="left" vertical="center" wrapText="1"/>
    </xf>
    <xf numFmtId="179" fontId="63" fillId="0" borderId="104" xfId="0" applyNumberFormat="1" applyFont="1" applyFill="1" applyBorder="1" applyAlignment="1">
      <alignment horizontal="left" vertical="center" shrinkToFit="1"/>
    </xf>
    <xf numFmtId="0" fontId="37" fillId="0" borderId="104" xfId="0" applyFont="1" applyFill="1" applyBorder="1" applyAlignment="1">
      <alignment horizontal="center" vertical="center" wrapText="1"/>
    </xf>
    <xf numFmtId="0" fontId="63" fillId="0" borderId="104" xfId="0" applyFont="1" applyFill="1" applyBorder="1" applyAlignment="1">
      <alignment horizontal="left" vertical="center" wrapText="1"/>
    </xf>
    <xf numFmtId="0" fontId="37" fillId="0" borderId="104" xfId="0" applyFont="1" applyFill="1" applyBorder="1" applyAlignment="1">
      <alignment vertical="center" wrapText="1"/>
    </xf>
    <xf numFmtId="0" fontId="64" fillId="0" borderId="104" xfId="0" applyFont="1" applyFill="1" applyBorder="1" applyAlignment="1">
      <alignment horizontal="left" vertical="center" wrapText="1"/>
    </xf>
    <xf numFmtId="0" fontId="63" fillId="0" borderId="0" xfId="0" applyFont="1" applyFill="1" applyAlignment="1">
      <alignment horizontal="left" vertical="center"/>
    </xf>
    <xf numFmtId="0" fontId="65" fillId="0" borderId="104" xfId="39" applyFont="1" applyFill="1" applyBorder="1" applyAlignment="1">
      <alignment horizontal="left" vertical="center" wrapText="1"/>
    </xf>
    <xf numFmtId="0" fontId="63" fillId="0" borderId="104" xfId="0" applyFont="1" applyFill="1" applyBorder="1" applyAlignment="1">
      <alignment vertical="center" wrapText="1"/>
    </xf>
    <xf numFmtId="0" fontId="63" fillId="0" borderId="104" xfId="0" applyFont="1" applyFill="1" applyBorder="1" applyAlignment="1">
      <alignment horizontal="left" vertical="center"/>
    </xf>
    <xf numFmtId="0" fontId="66" fillId="0" borderId="104" xfId="39" applyFont="1" applyFill="1" applyBorder="1" applyAlignment="1">
      <alignment horizontal="left" vertical="center" wrapText="1"/>
    </xf>
    <xf numFmtId="0" fontId="63" fillId="0" borderId="104" xfId="0" applyFont="1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0" borderId="104" xfId="0" applyFill="1" applyBorder="1" applyAlignment="1">
      <alignment horizontal="left" vertical="center"/>
    </xf>
    <xf numFmtId="0" fontId="62" fillId="0" borderId="104" xfId="39" applyFill="1" applyBorder="1" applyAlignment="1">
      <alignment horizontal="left" vertical="center" wrapText="1"/>
    </xf>
    <xf numFmtId="0" fontId="62" fillId="0" borderId="104" xfId="39" applyFill="1" applyBorder="1" applyAlignment="1">
      <alignment horizontal="left" vertical="center"/>
    </xf>
    <xf numFmtId="0" fontId="63" fillId="0" borderId="0" xfId="0" applyFont="1" applyFill="1" applyAlignment="1">
      <alignment horizontal="center" vertical="top"/>
    </xf>
    <xf numFmtId="0" fontId="64" fillId="0" borderId="0" xfId="0" applyFont="1" applyFill="1" applyAlignment="1">
      <alignment horizontal="left" vertical="top"/>
    </xf>
    <xf numFmtId="0" fontId="14" fillId="0" borderId="0" xfId="0" applyFont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66" fontId="14" fillId="0" borderId="0" xfId="3" applyFont="1" applyFill="1" applyBorder="1" applyAlignment="1">
      <alignment horizontal="center" vertical="center"/>
    </xf>
    <xf numFmtId="168" fontId="14" fillId="0" borderId="0" xfId="3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5" fillId="9" borderId="11" xfId="0" applyFont="1" applyFill="1" applyBorder="1" applyAlignment="1">
      <alignment horizontal="center" vertical="center"/>
    </xf>
    <xf numFmtId="166" fontId="40" fillId="0" borderId="0" xfId="0" applyNumberFormat="1" applyFont="1"/>
    <xf numFmtId="168" fontId="36" fillId="9" borderId="88" xfId="12" applyNumberFormat="1" applyFont="1" applyFill="1" applyBorder="1" applyAlignment="1">
      <alignment horizontal="center" vertical="center"/>
    </xf>
    <xf numFmtId="168" fontId="36" fillId="9" borderId="88" xfId="0" applyNumberFormat="1" applyFont="1" applyFill="1" applyBorder="1" applyAlignment="1">
      <alignment horizontal="center" vertical="center"/>
    </xf>
    <xf numFmtId="168" fontId="36" fillId="9" borderId="97" xfId="12" applyNumberFormat="1" applyFont="1" applyFill="1" applyBorder="1" applyAlignment="1">
      <alignment horizontal="center" vertical="center"/>
    </xf>
    <xf numFmtId="168" fontId="36" fillId="9" borderId="97" xfId="0" applyNumberFormat="1" applyFont="1" applyFill="1" applyBorder="1" applyAlignment="1">
      <alignment horizontal="center" vertical="center"/>
    </xf>
    <xf numFmtId="168" fontId="36" fillId="9" borderId="97" xfId="3" applyNumberFormat="1" applyFont="1" applyFill="1" applyBorder="1" applyAlignment="1">
      <alignment horizontal="center" vertical="center"/>
    </xf>
    <xf numFmtId="168" fontId="36" fillId="9" borderId="89" xfId="12" applyNumberFormat="1" applyFont="1" applyFill="1" applyBorder="1" applyAlignment="1">
      <alignment horizontal="center" vertical="center"/>
    </xf>
    <xf numFmtId="168" fontId="36" fillId="9" borderId="89" xfId="0" applyNumberFormat="1" applyFont="1" applyFill="1" applyBorder="1" applyAlignment="1">
      <alignment horizontal="center" vertical="center"/>
    </xf>
    <xf numFmtId="168" fontId="35" fillId="9" borderId="11" xfId="12" applyNumberFormat="1" applyFont="1" applyFill="1" applyBorder="1" applyAlignment="1">
      <alignment horizontal="center" vertical="center"/>
    </xf>
    <xf numFmtId="168" fontId="36" fillId="9" borderId="88" xfId="3" applyNumberFormat="1" applyFont="1" applyFill="1" applyBorder="1" applyAlignment="1">
      <alignment horizontal="center" vertical="center"/>
    </xf>
    <xf numFmtId="168" fontId="35" fillId="9" borderId="11" xfId="3" applyNumberFormat="1" applyFont="1" applyFill="1" applyBorder="1" applyAlignment="1">
      <alignment horizontal="center" vertical="center"/>
    </xf>
    <xf numFmtId="168" fontId="42" fillId="10" borderId="11" xfId="3" applyNumberFormat="1" applyFont="1" applyFill="1" applyBorder="1" applyAlignment="1">
      <alignment horizontal="center" vertical="center"/>
    </xf>
    <xf numFmtId="0" fontId="35" fillId="9" borderId="30" xfId="0" applyFont="1" applyFill="1" applyBorder="1" applyAlignment="1">
      <alignment horizontal="center" vertical="center"/>
    </xf>
    <xf numFmtId="0" fontId="35" fillId="9" borderId="62" xfId="0" applyFont="1" applyFill="1" applyBorder="1" applyAlignment="1">
      <alignment horizontal="center" vertical="center"/>
    </xf>
    <xf numFmtId="0" fontId="35" fillId="9" borderId="31" xfId="0" applyFont="1" applyFill="1" applyBorder="1" applyAlignment="1">
      <alignment horizontal="center" vertical="center"/>
    </xf>
    <xf numFmtId="0" fontId="35" fillId="9" borderId="2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vertical="center" textRotation="90" wrapText="1"/>
    </xf>
    <xf numFmtId="0" fontId="35" fillId="0" borderId="19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46" fillId="11" borderId="12" xfId="0" applyFont="1" applyFill="1" applyBorder="1" applyAlignment="1">
      <alignment horizontal="center"/>
    </xf>
    <xf numFmtId="0" fontId="46" fillId="11" borderId="23" xfId="0" applyFont="1" applyFill="1" applyBorder="1" applyAlignment="1">
      <alignment horizontal="center"/>
    </xf>
    <xf numFmtId="0" fontId="46" fillId="11" borderId="9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 vertical="center" wrapText="1"/>
    </xf>
    <xf numFmtId="168" fontId="8" fillId="0" borderId="11" xfId="0" applyNumberFormat="1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/>
    </xf>
    <xf numFmtId="3" fontId="61" fillId="12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 horizontal="center" vertical="center" wrapText="1"/>
    </xf>
    <xf numFmtId="3" fontId="56" fillId="0" borderId="11" xfId="0" applyNumberFormat="1" applyFont="1" applyFill="1" applyBorder="1" applyAlignment="1">
      <alignment horizontal="center"/>
    </xf>
    <xf numFmtId="168" fontId="56" fillId="0" borderId="37" xfId="0" applyNumberFormat="1" applyFont="1" applyFill="1" applyBorder="1" applyAlignment="1">
      <alignment horizontal="center"/>
    </xf>
    <xf numFmtId="168" fontId="56" fillId="0" borderId="11" xfId="0" applyNumberFormat="1" applyFont="1" applyFill="1" applyBorder="1" applyAlignment="1">
      <alignment horizontal="center"/>
    </xf>
    <xf numFmtId="3" fontId="8" fillId="15" borderId="11" xfId="0" applyNumberFormat="1" applyFont="1" applyFill="1" applyBorder="1" applyAlignment="1">
      <alignment horizontal="center" vertical="center" wrapText="1"/>
    </xf>
    <xf numFmtId="3" fontId="8" fillId="15" borderId="19" xfId="0" applyNumberFormat="1" applyFont="1" applyFill="1" applyBorder="1" applyAlignment="1">
      <alignment horizontal="center" vertical="center" wrapText="1"/>
    </xf>
    <xf numFmtId="3" fontId="56" fillId="15" borderId="11" xfId="0" applyNumberFormat="1" applyFont="1" applyFill="1" applyBorder="1" applyAlignment="1">
      <alignment horizontal="center"/>
    </xf>
    <xf numFmtId="3" fontId="56" fillId="15" borderId="19" xfId="0" applyNumberFormat="1" applyFont="1" applyFill="1" applyBorder="1" applyAlignment="1">
      <alignment horizontal="center"/>
    </xf>
    <xf numFmtId="3" fontId="46" fillId="6" borderId="12" xfId="0" applyNumberFormat="1" applyFont="1" applyFill="1" applyBorder="1" applyAlignment="1">
      <alignment horizontal="center"/>
    </xf>
    <xf numFmtId="3" fontId="46" fillId="6" borderId="23" xfId="0" applyNumberFormat="1" applyFont="1" applyFill="1" applyBorder="1" applyAlignment="1">
      <alignment horizontal="center"/>
    </xf>
    <xf numFmtId="3" fontId="46" fillId="6" borderId="9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168" fontId="8" fillId="0" borderId="37" xfId="0" applyNumberFormat="1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/>
    </xf>
    <xf numFmtId="3" fontId="51" fillId="15" borderId="12" xfId="0" applyNumberFormat="1" applyFont="1" applyFill="1" applyBorder="1" applyAlignment="1">
      <alignment horizontal="center" vertical="center" wrapText="1"/>
    </xf>
    <xf numFmtId="3" fontId="51" fillId="15" borderId="23" xfId="0" applyNumberFormat="1" applyFont="1" applyFill="1" applyBorder="1" applyAlignment="1">
      <alignment horizontal="center" vertical="center" wrapText="1"/>
    </xf>
    <xf numFmtId="3" fontId="51" fillId="15" borderId="9" xfId="0" applyNumberFormat="1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5" fillId="0" borderId="3" xfId="0" applyFont="1" applyBorder="1" applyAlignment="1">
      <alignment horizontal="center" vertical="center"/>
    </xf>
    <xf numFmtId="3" fontId="8" fillId="25" borderId="1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1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8" fillId="25" borderId="24" xfId="0" applyNumberFormat="1" applyFont="1" applyFill="1" applyBorder="1" applyAlignment="1">
      <alignment horizontal="center" vertical="center" wrapText="1"/>
    </xf>
    <xf numFmtId="3" fontId="8" fillId="25" borderId="28" xfId="0" applyNumberFormat="1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37" fontId="57" fillId="25" borderId="12" xfId="0" applyNumberFormat="1" applyFont="1" applyFill="1" applyBorder="1" applyAlignment="1">
      <alignment horizontal="center" vertical="center"/>
    </xf>
    <xf numFmtId="37" fontId="57" fillId="25" borderId="11" xfId="0" applyNumberFormat="1" applyFont="1" applyFill="1" applyBorder="1" applyAlignment="1">
      <alignment horizontal="center" vertical="center"/>
    </xf>
    <xf numFmtId="168" fontId="8" fillId="5" borderId="11" xfId="0" applyNumberFormat="1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3" fontId="56" fillId="5" borderId="24" xfId="0" applyNumberFormat="1" applyFont="1" applyFill="1" applyBorder="1" applyAlignment="1">
      <alignment horizontal="center" vertical="center" wrapText="1"/>
    </xf>
    <xf numFmtId="3" fontId="56" fillId="5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3" fontId="20" fillId="29" borderId="12" xfId="0" applyNumberFormat="1" applyFont="1" applyFill="1" applyBorder="1" applyAlignment="1">
      <alignment horizontal="center" vertical="center" wrapText="1"/>
    </xf>
    <xf numFmtId="3" fontId="20" fillId="29" borderId="23" xfId="0" applyNumberFormat="1" applyFont="1" applyFill="1" applyBorder="1" applyAlignment="1">
      <alignment horizontal="center" vertical="center" wrapText="1"/>
    </xf>
    <xf numFmtId="3" fontId="20" fillId="29" borderId="11" xfId="0" applyNumberFormat="1" applyFont="1" applyFill="1" applyBorder="1" applyAlignment="1">
      <alignment horizontal="center" vertical="center" wrapText="1"/>
    </xf>
    <xf numFmtId="168" fontId="30" fillId="5" borderId="19" xfId="0" applyNumberFormat="1" applyFont="1" applyFill="1" applyBorder="1" applyAlignment="1">
      <alignment horizontal="right" vertical="center"/>
    </xf>
    <xf numFmtId="168" fontId="30" fillId="5" borderId="21" xfId="0" applyNumberFormat="1" applyFont="1" applyFill="1" applyBorder="1" applyAlignment="1">
      <alignment horizontal="right" vertical="center"/>
    </xf>
    <xf numFmtId="168" fontId="30" fillId="5" borderId="37" xfId="0" applyNumberFormat="1" applyFont="1" applyFill="1" applyBorder="1" applyAlignment="1">
      <alignment horizontal="right" vertical="center"/>
    </xf>
    <xf numFmtId="0" fontId="82" fillId="2" borderId="8" xfId="0" applyFont="1" applyFill="1" applyBorder="1" applyAlignment="1">
      <alignment horizontal="left"/>
    </xf>
    <xf numFmtId="0" fontId="82" fillId="2" borderId="43" xfId="0" applyFont="1" applyFill="1" applyBorder="1" applyAlignment="1">
      <alignment horizontal="left"/>
    </xf>
    <xf numFmtId="0" fontId="82" fillId="0" borderId="10" xfId="0" applyFont="1" applyFill="1" applyBorder="1" applyAlignment="1">
      <alignment horizontal="left" vertical="center" wrapText="1"/>
    </xf>
    <xf numFmtId="0" fontId="82" fillId="0" borderId="15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/>
    </xf>
    <xf numFmtId="0" fontId="0" fillId="0" borderId="58" xfId="0" applyFill="1" applyBorder="1" applyAlignment="1">
      <alignment horizontal="left"/>
    </xf>
    <xf numFmtId="0" fontId="85" fillId="2" borderId="10" xfId="0" applyFont="1" applyFill="1" applyBorder="1" applyAlignment="1">
      <alignment horizontal="left" vertical="center" wrapText="1"/>
    </xf>
    <xf numFmtId="0" fontId="85" fillId="2" borderId="15" xfId="0" applyFont="1" applyFill="1" applyBorder="1" applyAlignment="1">
      <alignment horizontal="left" vertical="center" wrapText="1"/>
    </xf>
    <xf numFmtId="0" fontId="82" fillId="0" borderId="5" xfId="0" applyFont="1" applyFill="1" applyBorder="1" applyAlignment="1">
      <alignment horizontal="left"/>
    </xf>
    <xf numFmtId="0" fontId="82" fillId="0" borderId="17" xfId="0" applyFont="1" applyFill="1" applyBorder="1" applyAlignment="1">
      <alignment horizontal="left"/>
    </xf>
    <xf numFmtId="0" fontId="85" fillId="0" borderId="10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2" fillId="0" borderId="11" xfId="0" applyFont="1" applyFill="1" applyBorder="1" applyAlignment="1">
      <alignment horizontal="left"/>
    </xf>
    <xf numFmtId="0" fontId="82" fillId="0" borderId="19" xfId="0" applyFont="1" applyFill="1" applyBorder="1" applyAlignment="1">
      <alignment horizontal="left"/>
    </xf>
    <xf numFmtId="0" fontId="82" fillId="2" borderId="19" xfId="0" applyFont="1" applyFill="1" applyBorder="1" applyAlignment="1">
      <alignment horizontal="left"/>
    </xf>
    <xf numFmtId="0" fontId="82" fillId="2" borderId="21" xfId="0" applyFont="1" applyFill="1" applyBorder="1" applyAlignment="1">
      <alignment horizontal="left"/>
    </xf>
    <xf numFmtId="0" fontId="79" fillId="18" borderId="1" xfId="0" applyFont="1" applyFill="1" applyBorder="1" applyAlignment="1">
      <alignment horizontal="left"/>
    </xf>
    <xf numFmtId="0" fontId="79" fillId="18" borderId="2" xfId="0" applyFont="1" applyFill="1" applyBorder="1" applyAlignment="1">
      <alignment horizontal="left"/>
    </xf>
    <xf numFmtId="0" fontId="80" fillId="0" borderId="13" xfId="0" applyFont="1" applyFill="1" applyBorder="1" applyAlignment="1">
      <alignment horizontal="left"/>
    </xf>
    <xf numFmtId="0" fontId="80" fillId="0" borderId="18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83" fillId="20" borderId="10" xfId="0" applyFont="1" applyFill="1" applyBorder="1" applyAlignment="1">
      <alignment horizontal="left" vertical="center" wrapText="1"/>
    </xf>
    <xf numFmtId="0" fontId="83" fillId="20" borderId="15" xfId="0" applyFont="1" applyFill="1" applyBorder="1" applyAlignment="1">
      <alignment horizontal="left" vertical="center" wrapText="1"/>
    </xf>
    <xf numFmtId="0" fontId="80" fillId="0" borderId="42" xfId="0" applyFont="1" applyFill="1" applyBorder="1" applyAlignment="1">
      <alignment horizontal="left"/>
    </xf>
    <xf numFmtId="0" fontId="80" fillId="0" borderId="58" xfId="0" applyFont="1" applyFill="1" applyBorder="1" applyAlignment="1">
      <alignment horizontal="left"/>
    </xf>
    <xf numFmtId="0" fontId="83" fillId="0" borderId="10" xfId="0" applyFont="1" applyFill="1" applyBorder="1" applyAlignment="1">
      <alignment horizontal="left" vertical="center" wrapText="1"/>
    </xf>
    <xf numFmtId="0" fontId="83" fillId="0" borderId="15" xfId="0" applyFont="1" applyFill="1" applyBorder="1" applyAlignment="1">
      <alignment horizontal="left" vertical="center" wrapText="1"/>
    </xf>
    <xf numFmtId="0" fontId="67" fillId="2" borderId="14" xfId="0" applyFont="1" applyFill="1" applyBorder="1" applyAlignment="1">
      <alignment horizontal="left"/>
    </xf>
    <xf numFmtId="0" fontId="67" fillId="2" borderId="16" xfId="0" applyFont="1" applyFill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3" fontId="14" fillId="0" borderId="19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14" fillId="0" borderId="37" xfId="0" applyNumberFormat="1" applyFont="1" applyFill="1" applyBorder="1" applyAlignment="1">
      <alignment horizontal="right"/>
    </xf>
    <xf numFmtId="0" fontId="14" fillId="0" borderId="11" xfId="0" applyFont="1" applyBorder="1" applyAlignment="1">
      <alignment horizontal="center"/>
    </xf>
    <xf numFmtId="168" fontId="68" fillId="28" borderId="32" xfId="13" applyNumberFormat="1" applyFont="1" applyFill="1" applyBorder="1" applyAlignment="1">
      <alignment horizontal="center" vertical="center"/>
    </xf>
    <xf numFmtId="168" fontId="68" fillId="28" borderId="34" xfId="13" applyNumberFormat="1" applyFont="1" applyFill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68" fillId="28" borderId="32" xfId="0" applyFont="1" applyFill="1" applyBorder="1" applyAlignment="1">
      <alignment horizontal="center" vertical="center"/>
    </xf>
    <xf numFmtId="0" fontId="68" fillId="28" borderId="34" xfId="0" applyFont="1" applyFill="1" applyBorder="1" applyAlignment="1">
      <alignment horizontal="center" vertical="center"/>
    </xf>
    <xf numFmtId="0" fontId="14" fillId="0" borderId="63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42" fillId="0" borderId="12" xfId="0" applyFont="1" applyFill="1" applyBorder="1" applyAlignment="1">
      <alignment horizontal="center" vertical="center" textRotation="90"/>
    </xf>
    <xf numFmtId="0" fontId="42" fillId="0" borderId="19" xfId="0" applyFont="1" applyFill="1" applyBorder="1" applyAlignment="1">
      <alignment horizontal="left" vertical="center" textRotation="90"/>
    </xf>
    <xf numFmtId="0" fontId="42" fillId="0" borderId="11" xfId="0" applyFont="1" applyFill="1" applyBorder="1" applyAlignment="1">
      <alignment horizontal="center" vertical="center" textRotation="90"/>
    </xf>
    <xf numFmtId="168" fontId="42" fillId="0" borderId="37" xfId="0" applyNumberFormat="1" applyFont="1" applyFill="1" applyBorder="1" applyAlignment="1">
      <alignment horizontal="center" vertical="center" textRotation="90"/>
    </xf>
    <xf numFmtId="168" fontId="42" fillId="0" borderId="11" xfId="0" applyNumberFormat="1" applyFont="1" applyFill="1" applyBorder="1" applyAlignment="1">
      <alignment horizontal="center" vertical="center" textRotation="90"/>
    </xf>
    <xf numFmtId="0" fontId="42" fillId="0" borderId="30" xfId="0" applyFont="1" applyFill="1" applyBorder="1" applyAlignment="1">
      <alignment horizontal="center" vertical="center" textRotation="90"/>
    </xf>
    <xf numFmtId="0" fontId="20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3" fontId="42" fillId="0" borderId="11" xfId="0" applyNumberFormat="1" applyFont="1" applyFill="1" applyBorder="1" applyAlignment="1">
      <alignment horizontal="center" vertical="center" textRotation="90"/>
    </xf>
    <xf numFmtId="3" fontId="42" fillId="0" borderId="37" xfId="0" applyNumberFormat="1" applyFont="1" applyFill="1" applyBorder="1" applyAlignment="1">
      <alignment horizontal="center" vertical="center" textRotation="90"/>
    </xf>
    <xf numFmtId="0" fontId="98" fillId="0" borderId="0" xfId="0" applyFont="1" applyFill="1" applyBorder="1" applyAlignment="1">
      <alignment horizontal="center" vertical="center" wrapText="1"/>
    </xf>
    <xf numFmtId="168" fontId="14" fillId="0" borderId="0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3" fontId="26" fillId="15" borderId="26" xfId="0" applyNumberFormat="1" applyFont="1" applyFill="1" applyBorder="1" applyAlignment="1">
      <alignment horizontal="center" vertical="center"/>
    </xf>
    <xf numFmtId="3" fontId="26" fillId="15" borderId="27" xfId="0" applyNumberFormat="1" applyFont="1" applyFill="1" applyBorder="1" applyAlignment="1">
      <alignment horizontal="center" vertical="center"/>
    </xf>
    <xf numFmtId="3" fontId="26" fillId="15" borderId="67" xfId="0" applyNumberFormat="1" applyFont="1" applyFill="1" applyBorder="1" applyAlignment="1">
      <alignment horizontal="center" vertical="center"/>
    </xf>
    <xf numFmtId="168" fontId="15" fillId="15" borderId="1" xfId="0" applyNumberFormat="1" applyFont="1" applyFill="1" applyBorder="1" applyAlignment="1">
      <alignment vertical="center"/>
    </xf>
    <xf numFmtId="168" fontId="15" fillId="15" borderId="2" xfId="0" applyNumberFormat="1" applyFont="1" applyFill="1" applyBorder="1" applyAlignment="1">
      <alignment vertical="center"/>
    </xf>
    <xf numFmtId="3" fontId="15" fillId="15" borderId="2" xfId="0" applyNumberFormat="1" applyFont="1" applyFill="1" applyBorder="1" applyAlignment="1">
      <alignment vertical="center"/>
    </xf>
    <xf numFmtId="3" fontId="15" fillId="15" borderId="40" xfId="0" applyNumberFormat="1" applyFont="1" applyFill="1" applyBorder="1" applyAlignment="1">
      <alignment vertical="center"/>
    </xf>
    <xf numFmtId="3" fontId="15" fillId="15" borderId="3" xfId="0" applyNumberFormat="1" applyFont="1" applyFill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left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168" fontId="15" fillId="0" borderId="27" xfId="0" applyNumberFormat="1" applyFont="1" applyBorder="1" applyAlignment="1">
      <alignment horizontal="center" vertical="center" wrapText="1"/>
    </xf>
    <xf numFmtId="168" fontId="15" fillId="0" borderId="67" xfId="0" applyNumberFormat="1" applyFont="1" applyBorder="1" applyAlignment="1">
      <alignment horizontal="center" vertical="center" wrapText="1"/>
    </xf>
    <xf numFmtId="3" fontId="15" fillId="14" borderId="49" xfId="0" applyNumberFormat="1" applyFont="1" applyFill="1" applyBorder="1" applyAlignment="1">
      <alignment horizontal="center" vertical="center" wrapText="1"/>
    </xf>
    <xf numFmtId="3" fontId="15" fillId="14" borderId="6" xfId="0" applyNumberFormat="1" applyFont="1" applyFill="1" applyBorder="1" applyAlignment="1">
      <alignment horizontal="center" vertical="center" wrapText="1"/>
    </xf>
    <xf numFmtId="168" fontId="15" fillId="14" borderId="2" xfId="0" applyNumberFormat="1" applyFont="1" applyFill="1" applyBorder="1" applyAlignment="1">
      <alignment horizontal="center" vertical="center" wrapText="1"/>
    </xf>
    <xf numFmtId="168" fontId="15" fillId="14" borderId="3" xfId="0" applyNumberFormat="1" applyFont="1" applyFill="1" applyBorder="1" applyAlignment="1">
      <alignment horizontal="center" vertical="center" wrapText="1"/>
    </xf>
    <xf numFmtId="168" fontId="15" fillId="0" borderId="22" xfId="0" applyNumberFormat="1" applyFont="1" applyBorder="1" applyAlignment="1">
      <alignment horizontal="center"/>
    </xf>
    <xf numFmtId="168" fontId="15" fillId="0" borderId="0" xfId="0" applyNumberFormat="1" applyFont="1" applyBorder="1" applyAlignment="1">
      <alignment horizontal="center"/>
    </xf>
    <xf numFmtId="168" fontId="15" fillId="0" borderId="25" xfId="0" applyNumberFormat="1" applyFont="1" applyBorder="1" applyAlignment="1">
      <alignment horizontal="center"/>
    </xf>
    <xf numFmtId="168" fontId="15" fillId="0" borderId="26" xfId="0" applyNumberFormat="1" applyFont="1" applyBorder="1" applyAlignment="1">
      <alignment horizontal="center"/>
    </xf>
    <xf numFmtId="168" fontId="15" fillId="0" borderId="27" xfId="0" applyNumberFormat="1" applyFont="1" applyBorder="1" applyAlignment="1">
      <alignment horizontal="center"/>
    </xf>
    <xf numFmtId="168" fontId="15" fillId="0" borderId="67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center" vertical="center"/>
    </xf>
    <xf numFmtId="168" fontId="15" fillId="15" borderId="1" xfId="0" applyNumberFormat="1" applyFont="1" applyFill="1" applyBorder="1" applyAlignment="1">
      <alignment wrapText="1"/>
    </xf>
    <xf numFmtId="168" fontId="15" fillId="15" borderId="3" xfId="0" applyNumberFormat="1" applyFont="1" applyFill="1" applyBorder="1" applyAlignment="1">
      <alignment wrapText="1"/>
    </xf>
    <xf numFmtId="168" fontId="26" fillId="15" borderId="49" xfId="0" applyNumberFormat="1" applyFont="1" applyFill="1" applyBorder="1" applyAlignment="1">
      <alignment horizontal="center" wrapText="1"/>
    </xf>
    <xf numFmtId="168" fontId="26" fillId="15" borderId="57" xfId="0" applyNumberFormat="1" applyFont="1" applyFill="1" applyBorder="1" applyAlignment="1">
      <alignment horizontal="center" wrapText="1"/>
    </xf>
    <xf numFmtId="0" fontId="14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168" fontId="13" fillId="0" borderId="19" xfId="0" applyNumberFormat="1" applyFont="1" applyFill="1" applyBorder="1" applyAlignment="1">
      <alignment horizontal="left" vertical="center"/>
    </xf>
    <xf numFmtId="168" fontId="13" fillId="0" borderId="21" xfId="0" applyNumberFormat="1" applyFont="1" applyFill="1" applyBorder="1" applyAlignment="1">
      <alignment horizontal="left" vertical="center"/>
    </xf>
    <xf numFmtId="3" fontId="13" fillId="0" borderId="21" xfId="0" applyNumberFormat="1" applyFont="1" applyFill="1" applyBorder="1" applyAlignment="1">
      <alignment horizontal="left" vertical="center"/>
    </xf>
    <xf numFmtId="168" fontId="14" fillId="21" borderId="12" xfId="0" applyNumberFormat="1" applyFont="1" applyFill="1" applyBorder="1" applyAlignment="1">
      <alignment horizontal="center" vertical="center"/>
    </xf>
    <xf numFmtId="0" fontId="14" fillId="21" borderId="9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left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3" fontId="26" fillId="2" borderId="49" xfId="0" applyNumberFormat="1" applyFont="1" applyFill="1" applyBorder="1" applyAlignment="1">
      <alignment horizontal="center" vertical="center" wrapText="1"/>
    </xf>
    <xf numFmtId="3" fontId="26" fillId="2" borderId="40" xfId="0" applyNumberFormat="1" applyFont="1" applyFill="1" applyBorder="1" applyAlignment="1">
      <alignment horizontal="center" vertical="center" wrapText="1"/>
    </xf>
    <xf numFmtId="3" fontId="26" fillId="2" borderId="57" xfId="0" applyNumberFormat="1" applyFont="1" applyFill="1" applyBorder="1" applyAlignment="1">
      <alignment horizontal="center" vertical="center" wrapText="1"/>
    </xf>
    <xf numFmtId="3" fontId="26" fillId="2" borderId="26" xfId="0" applyNumberFormat="1" applyFont="1" applyFill="1" applyBorder="1" applyAlignment="1">
      <alignment horizontal="center" vertical="center" wrapText="1"/>
    </xf>
    <xf numFmtId="3" fontId="26" fillId="2" borderId="27" xfId="0" applyNumberFormat="1" applyFont="1" applyFill="1" applyBorder="1" applyAlignment="1">
      <alignment horizontal="center" vertical="center" wrapText="1"/>
    </xf>
    <xf numFmtId="3" fontId="26" fillId="2" borderId="67" xfId="0" applyNumberFormat="1" applyFont="1" applyFill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67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3" fontId="26" fillId="0" borderId="3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3" fontId="26" fillId="0" borderId="26" xfId="0" applyNumberFormat="1" applyFont="1" applyBorder="1" applyAlignment="1">
      <alignment horizontal="center" vertical="center"/>
    </xf>
    <xf numFmtId="3" fontId="26" fillId="0" borderId="67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168" fontId="26" fillId="0" borderId="49" xfId="0" applyNumberFormat="1" applyFont="1" applyBorder="1" applyAlignment="1">
      <alignment horizontal="center" vertical="center" wrapText="1"/>
    </xf>
    <xf numFmtId="168" fontId="26" fillId="0" borderId="40" xfId="0" applyNumberFormat="1" applyFont="1" applyBorder="1" applyAlignment="1">
      <alignment horizontal="center" vertical="center" wrapText="1"/>
    </xf>
    <xf numFmtId="168" fontId="26" fillId="0" borderId="57" xfId="0" applyNumberFormat="1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3" fontId="26" fillId="0" borderId="22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26" fillId="0" borderId="25" xfId="0" applyNumberFormat="1" applyFont="1" applyBorder="1" applyAlignment="1">
      <alignment horizontal="center"/>
    </xf>
    <xf numFmtId="3" fontId="26" fillId="0" borderId="26" xfId="0" applyNumberFormat="1" applyFont="1" applyBorder="1" applyAlignment="1">
      <alignment horizontal="center"/>
    </xf>
    <xf numFmtId="3" fontId="26" fillId="0" borderId="27" xfId="0" applyNumberFormat="1" applyFont="1" applyBorder="1" applyAlignment="1">
      <alignment horizontal="center"/>
    </xf>
    <xf numFmtId="3" fontId="26" fillId="0" borderId="67" xfId="0" applyNumberFormat="1" applyFont="1" applyBorder="1" applyAlignment="1">
      <alignment horizontal="center"/>
    </xf>
    <xf numFmtId="3" fontId="42" fillId="0" borderId="0" xfId="0" applyNumberFormat="1" applyFont="1" applyFill="1" applyBorder="1" applyAlignment="1">
      <alignment horizontal="center" vertical="center"/>
    </xf>
    <xf numFmtId="168" fontId="14" fillId="0" borderId="11" xfId="0" applyNumberFormat="1" applyFont="1" applyBorder="1" applyAlignment="1">
      <alignment horizontal="center"/>
    </xf>
    <xf numFmtId="0" fontId="26" fillId="15" borderId="1" xfId="0" applyFont="1" applyFill="1" applyBorder="1" applyAlignment="1">
      <alignment horizontal="center" vertical="center" wrapText="1"/>
    </xf>
    <xf numFmtId="0" fontId="26" fillId="15" borderId="2" xfId="0" applyFont="1" applyFill="1" applyBorder="1" applyAlignment="1">
      <alignment horizontal="center" vertical="center" wrapText="1"/>
    </xf>
    <xf numFmtId="0" fontId="26" fillId="15" borderId="3" xfId="0" applyFont="1" applyFill="1" applyBorder="1" applyAlignment="1">
      <alignment horizontal="center" vertical="center" wrapText="1"/>
    </xf>
    <xf numFmtId="168" fontId="26" fillId="0" borderId="0" xfId="0" applyNumberFormat="1" applyFont="1" applyBorder="1" applyAlignment="1">
      <alignment horizontal="center" vertical="center" wrapText="1"/>
    </xf>
    <xf numFmtId="168" fontId="15" fillId="0" borderId="27" xfId="0" applyNumberFormat="1" applyFont="1" applyBorder="1" applyAlignment="1">
      <alignment horizontal="center" vertical="center"/>
    </xf>
    <xf numFmtId="168" fontId="15" fillId="0" borderId="67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left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left" vertical="center" indent="1"/>
    </xf>
    <xf numFmtId="0" fontId="13" fillId="0" borderId="9" xfId="0" applyFont="1" applyFill="1" applyBorder="1" applyAlignment="1">
      <alignment horizontal="left" vertical="center" indent="1"/>
    </xf>
    <xf numFmtId="0" fontId="14" fillId="11" borderId="19" xfId="0" applyFont="1" applyFill="1" applyBorder="1" applyAlignment="1">
      <alignment horizontal="center"/>
    </xf>
    <xf numFmtId="0" fontId="14" fillId="11" borderId="21" xfId="0" applyFont="1" applyFill="1" applyBorder="1" applyAlignment="1">
      <alignment horizontal="center"/>
    </xf>
    <xf numFmtId="0" fontId="14" fillId="11" borderId="37" xfId="0" applyFont="1" applyFill="1" applyBorder="1" applyAlignment="1">
      <alignment horizontal="center"/>
    </xf>
    <xf numFmtId="0" fontId="24" fillId="21" borderId="12" xfId="0" applyFont="1" applyFill="1" applyBorder="1" applyAlignment="1">
      <alignment horizontal="right" vertical="center"/>
    </xf>
    <xf numFmtId="0" fontId="24" fillId="21" borderId="9" xfId="0" applyFont="1" applyFill="1" applyBorder="1" applyAlignment="1">
      <alignment horizontal="right" vertical="center"/>
    </xf>
    <xf numFmtId="168" fontId="15" fillId="0" borderId="30" xfId="0" applyNumberFormat="1" applyFont="1" applyFill="1" applyBorder="1" applyAlignment="1">
      <alignment horizontal="center" vertical="center"/>
    </xf>
    <xf numFmtId="168" fontId="15" fillId="0" borderId="3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3" fontId="9" fillId="0" borderId="12" xfId="5" applyNumberFormat="1" applyFont="1" applyFill="1" applyBorder="1" applyAlignment="1">
      <alignment horizontal="right" vertical="center"/>
    </xf>
    <xf numFmtId="3" fontId="9" fillId="0" borderId="9" xfId="5" applyNumberFormat="1" applyFont="1" applyFill="1" applyBorder="1" applyAlignment="1">
      <alignment horizontal="right" vertical="center"/>
    </xf>
    <xf numFmtId="168" fontId="13" fillId="0" borderId="12" xfId="0" applyNumberFormat="1" applyFont="1" applyFill="1" applyBorder="1" applyAlignment="1">
      <alignment horizontal="center" vertical="center"/>
    </xf>
    <xf numFmtId="168" fontId="13" fillId="0" borderId="9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37" fontId="13" fillId="0" borderId="12" xfId="0" applyNumberFormat="1" applyFont="1" applyFill="1" applyBorder="1" applyAlignment="1">
      <alignment horizontal="center" vertical="center"/>
    </xf>
    <xf numFmtId="37" fontId="13" fillId="0" borderId="9" xfId="0" applyNumberFormat="1" applyFont="1" applyFill="1" applyBorder="1" applyAlignment="1">
      <alignment horizontal="center" vertical="center"/>
    </xf>
    <xf numFmtId="170" fontId="13" fillId="0" borderId="12" xfId="0" applyNumberFormat="1" applyFont="1" applyBorder="1" applyAlignment="1">
      <alignment horizontal="left" vertical="center"/>
    </xf>
    <xf numFmtId="170" fontId="13" fillId="0" borderId="9" xfId="0" applyNumberFormat="1" applyFont="1" applyBorder="1" applyAlignment="1">
      <alignment horizontal="left" vertical="center"/>
    </xf>
    <xf numFmtId="168" fontId="13" fillId="0" borderId="12" xfId="0" applyNumberFormat="1" applyFont="1" applyBorder="1" applyAlignment="1">
      <alignment horizontal="center" vertical="center"/>
    </xf>
    <xf numFmtId="168" fontId="13" fillId="0" borderId="9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168" fontId="13" fillId="0" borderId="23" xfId="0" applyNumberFormat="1" applyFont="1" applyFill="1" applyBorder="1" applyAlignment="1">
      <alignment horizontal="center" vertical="center"/>
    </xf>
    <xf numFmtId="168" fontId="15" fillId="0" borderId="24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4" fillId="11" borderId="36" xfId="0" applyFont="1" applyFill="1" applyBorder="1" applyAlignment="1">
      <alignment horizontal="center"/>
    </xf>
    <xf numFmtId="0" fontId="14" fillId="11" borderId="29" xfId="0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3" fontId="13" fillId="0" borderId="23" xfId="0" applyNumberFormat="1" applyFont="1" applyBorder="1" applyAlignment="1">
      <alignment horizontal="right" vertical="center"/>
    </xf>
    <xf numFmtId="3" fontId="13" fillId="0" borderId="9" xfId="0" applyNumberFormat="1" applyFont="1" applyBorder="1" applyAlignment="1">
      <alignment horizontal="right" vertical="center"/>
    </xf>
    <xf numFmtId="3" fontId="34" fillId="0" borderId="12" xfId="0" applyNumberFormat="1" applyFont="1" applyBorder="1" applyAlignment="1">
      <alignment horizontal="right" vertical="center"/>
    </xf>
    <xf numFmtId="3" fontId="34" fillId="0" borderId="23" xfId="0" applyNumberFormat="1" applyFont="1" applyBorder="1" applyAlignment="1">
      <alignment horizontal="right" vertical="center"/>
    </xf>
    <xf numFmtId="3" fontId="34" fillId="0" borderId="9" xfId="0" applyNumberFormat="1" applyFont="1" applyBorder="1" applyAlignment="1">
      <alignment horizontal="right" vertical="center"/>
    </xf>
    <xf numFmtId="168" fontId="13" fillId="0" borderId="12" xfId="0" applyNumberFormat="1" applyFont="1" applyFill="1" applyBorder="1" applyAlignment="1">
      <alignment horizontal="right" vertical="center"/>
    </xf>
    <xf numFmtId="168" fontId="13" fillId="0" borderId="23" xfId="0" applyNumberFormat="1" applyFont="1" applyFill="1" applyBorder="1" applyAlignment="1">
      <alignment horizontal="right" vertical="center"/>
    </xf>
    <xf numFmtId="168" fontId="13" fillId="0" borderId="9" xfId="0" applyNumberFormat="1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62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168" fontId="9" fillId="0" borderId="11" xfId="0" applyNumberFormat="1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left" vertical="center" wrapText="1"/>
    </xf>
    <xf numFmtId="168" fontId="9" fillId="0" borderId="21" xfId="5" applyNumberFormat="1" applyFont="1" applyFill="1" applyBorder="1" applyAlignment="1">
      <alignment horizontal="right" vertical="center"/>
    </xf>
    <xf numFmtId="3" fontId="9" fillId="0" borderId="19" xfId="5" applyNumberFormat="1" applyFont="1" applyFill="1" applyBorder="1" applyAlignment="1">
      <alignment horizontal="right" vertical="center"/>
    </xf>
    <xf numFmtId="3" fontId="9" fillId="0" borderId="21" xfId="5" applyNumberFormat="1" applyFont="1" applyFill="1" applyBorder="1" applyAlignment="1">
      <alignment horizontal="right" vertical="center"/>
    </xf>
    <xf numFmtId="168" fontId="13" fillId="0" borderId="12" xfId="0" applyNumberFormat="1" applyFont="1" applyBorder="1" applyAlignment="1">
      <alignment horizontal="right" vertical="center"/>
    </xf>
    <xf numFmtId="168" fontId="9" fillId="0" borderId="12" xfId="0" applyNumberFormat="1" applyFont="1" applyFill="1" applyBorder="1" applyAlignment="1">
      <alignment horizontal="right" vertical="center"/>
    </xf>
    <xf numFmtId="168" fontId="9" fillId="0" borderId="23" xfId="0" applyNumberFormat="1" applyFont="1" applyFill="1" applyBorder="1" applyAlignment="1">
      <alignment horizontal="right" vertical="center"/>
    </xf>
    <xf numFmtId="168" fontId="9" fillId="0" borderId="9" xfId="0" applyNumberFormat="1" applyFont="1" applyFill="1" applyBorder="1" applyAlignment="1">
      <alignment horizontal="right" vertical="center"/>
    </xf>
    <xf numFmtId="168" fontId="9" fillId="0" borderId="37" xfId="5" applyNumberFormat="1" applyFont="1" applyFill="1" applyBorder="1" applyAlignment="1">
      <alignment horizontal="right" vertical="center"/>
    </xf>
    <xf numFmtId="168" fontId="13" fillId="0" borderId="23" xfId="0" applyNumberFormat="1" applyFont="1" applyBorder="1" applyAlignment="1">
      <alignment horizontal="right" vertical="center"/>
    </xf>
    <xf numFmtId="168" fontId="13" fillId="0" borderId="9" xfId="0" applyNumberFormat="1" applyFont="1" applyBorder="1" applyAlignment="1">
      <alignment horizontal="right" vertical="center"/>
    </xf>
    <xf numFmtId="0" fontId="13" fillId="29" borderId="11" xfId="0" applyFont="1" applyFill="1" applyBorder="1" applyAlignment="1">
      <alignment horizontal="left" vertical="center" wrapText="1"/>
    </xf>
    <xf numFmtId="168" fontId="9" fillId="0" borderId="11" xfId="3" applyNumberFormat="1" applyFont="1" applyFill="1" applyBorder="1" applyAlignment="1">
      <alignment horizontal="center" vertical="center"/>
    </xf>
    <xf numFmtId="168" fontId="69" fillId="0" borderId="6" xfId="3" applyNumberFormat="1" applyFont="1" applyBorder="1" applyAlignment="1">
      <alignment horizontal="center" vertical="center"/>
    </xf>
    <xf numFmtId="168" fontId="69" fillId="0" borderId="23" xfId="3" applyNumberFormat="1" applyFont="1" applyBorder="1" applyAlignment="1">
      <alignment horizontal="center" vertical="center"/>
    </xf>
    <xf numFmtId="168" fontId="69" fillId="0" borderId="9" xfId="3" applyNumberFormat="1" applyFont="1" applyBorder="1" applyAlignment="1">
      <alignment horizontal="center" vertical="center"/>
    </xf>
    <xf numFmtId="168" fontId="15" fillId="0" borderId="11" xfId="0" applyNumberFormat="1" applyFont="1" applyFill="1" applyBorder="1" applyAlignment="1">
      <alignment horizontal="center" vertical="center"/>
    </xf>
    <xf numFmtId="0" fontId="13" fillId="16" borderId="11" xfId="0" applyFont="1" applyFill="1" applyBorder="1" applyAlignment="1">
      <alignment horizontal="left" vertical="center" wrapText="1"/>
    </xf>
    <xf numFmtId="0" fontId="13" fillId="16" borderId="12" xfId="0" applyFont="1" applyFill="1" applyBorder="1" applyAlignment="1">
      <alignment horizontal="left" vertical="center" wrapText="1"/>
    </xf>
    <xf numFmtId="168" fontId="9" fillId="0" borderId="12" xfId="3" applyNumberFormat="1" applyFont="1" applyFill="1" applyBorder="1" applyAlignment="1">
      <alignment horizontal="center" vertical="center"/>
    </xf>
    <xf numFmtId="168" fontId="10" fillId="0" borderId="12" xfId="3" applyNumberFormat="1" applyFont="1" applyBorder="1" applyAlignment="1">
      <alignment horizontal="center" vertical="center"/>
    </xf>
    <xf numFmtId="168" fontId="10" fillId="0" borderId="23" xfId="3" applyNumberFormat="1" applyFont="1" applyBorder="1" applyAlignment="1">
      <alignment horizontal="center" vertical="center"/>
    </xf>
    <xf numFmtId="168" fontId="15" fillId="0" borderId="12" xfId="0" applyNumberFormat="1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11" fillId="4" borderId="5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/>
    </xf>
    <xf numFmtId="168" fontId="11" fillId="0" borderId="2" xfId="0" applyNumberFormat="1" applyFont="1" applyBorder="1" applyAlignment="1">
      <alignment horizontal="center"/>
    </xf>
    <xf numFmtId="168" fontId="11" fillId="4" borderId="74" xfId="0" applyNumberFormat="1" applyFont="1" applyFill="1" applyBorder="1" applyAlignment="1">
      <alignment horizontal="center" vertical="center" wrapText="1"/>
    </xf>
    <xf numFmtId="168" fontId="11" fillId="4" borderId="6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textRotation="90"/>
    </xf>
    <xf numFmtId="0" fontId="15" fillId="5" borderId="11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5" fillId="6" borderId="19" xfId="0" applyFont="1" applyFill="1" applyBorder="1" applyAlignment="1">
      <alignment horizontal="center"/>
    </xf>
    <xf numFmtId="0" fontId="15" fillId="6" borderId="21" xfId="0" applyFont="1" applyFill="1" applyBorder="1" applyAlignment="1">
      <alignment horizontal="center"/>
    </xf>
    <xf numFmtId="0" fontId="15" fillId="6" borderId="3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99" fillId="0" borderId="32" xfId="0" applyFont="1" applyFill="1" applyBorder="1" applyAlignment="1">
      <alignment horizontal="center" vertical="center"/>
    </xf>
    <xf numFmtId="0" fontId="99" fillId="0" borderId="33" xfId="0" applyFont="1" applyFill="1" applyBorder="1" applyAlignment="1">
      <alignment horizontal="center" vertical="center"/>
    </xf>
    <xf numFmtId="0" fontId="99" fillId="0" borderId="55" xfId="0" applyFont="1" applyFill="1" applyBorder="1" applyAlignment="1">
      <alignment horizontal="center" vertical="center"/>
    </xf>
    <xf numFmtId="0" fontId="99" fillId="0" borderId="4" xfId="0" applyFont="1" applyFill="1" applyBorder="1" applyAlignment="1">
      <alignment horizontal="center" vertical="center"/>
    </xf>
    <xf numFmtId="0" fontId="99" fillId="0" borderId="53" xfId="0" applyFont="1" applyFill="1" applyBorder="1" applyAlignment="1">
      <alignment horizontal="center" vertical="center"/>
    </xf>
    <xf numFmtId="0" fontId="99" fillId="0" borderId="7" xfId="0" applyFont="1" applyFill="1" applyBorder="1" applyAlignment="1">
      <alignment horizontal="center" vertical="center"/>
    </xf>
    <xf numFmtId="0" fontId="99" fillId="0" borderId="6" xfId="0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horizontal="center" vertical="center"/>
    </xf>
    <xf numFmtId="0" fontId="99" fillId="0" borderId="9" xfId="0" applyFont="1" applyFill="1" applyBorder="1" applyAlignment="1">
      <alignment horizontal="center" vertical="center"/>
    </xf>
    <xf numFmtId="0" fontId="99" fillId="0" borderId="4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99" fillId="0" borderId="36" xfId="0" applyFont="1" applyFill="1" applyBorder="1" applyAlignment="1">
      <alignment horizontal="center" vertical="center"/>
    </xf>
    <xf numFmtId="0" fontId="99" fillId="0" borderId="47" xfId="0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99" fillId="0" borderId="56" xfId="0" applyFont="1" applyFill="1" applyBorder="1" applyAlignment="1">
      <alignment horizontal="center" vertical="center"/>
    </xf>
    <xf numFmtId="0" fontId="99" fillId="0" borderId="69" xfId="0" applyFont="1" applyFill="1" applyBorder="1" applyAlignment="1">
      <alignment horizontal="center" vertical="center"/>
    </xf>
    <xf numFmtId="0" fontId="101" fillId="0" borderId="6" xfId="0" applyFont="1" applyFill="1" applyBorder="1" applyAlignment="1">
      <alignment horizontal="center" vertical="center"/>
    </xf>
    <xf numFmtId="0" fontId="101" fillId="0" borderId="23" xfId="0" applyFont="1" applyFill="1" applyBorder="1" applyAlignment="1">
      <alignment horizontal="center" vertical="center"/>
    </xf>
    <xf numFmtId="0" fontId="101" fillId="0" borderId="9" xfId="0" applyFont="1" applyFill="1" applyBorder="1" applyAlignment="1">
      <alignment horizontal="center" vertical="center"/>
    </xf>
    <xf numFmtId="0" fontId="101" fillId="0" borderId="51" xfId="0" applyFont="1" applyFill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101" fillId="0" borderId="50" xfId="0" applyFont="1" applyFill="1" applyBorder="1" applyAlignment="1">
      <alignment horizontal="center" vertical="center"/>
    </xf>
    <xf numFmtId="0" fontId="101" fillId="0" borderId="52" xfId="0" applyFont="1" applyFill="1" applyBorder="1" applyAlignment="1">
      <alignment horizontal="center" vertical="center"/>
    </xf>
    <xf numFmtId="0" fontId="101" fillId="0" borderId="69" xfId="0" applyFont="1" applyFill="1" applyBorder="1" applyAlignment="1">
      <alignment horizontal="center" vertical="center"/>
    </xf>
    <xf numFmtId="0" fontId="99" fillId="0" borderId="42" xfId="0" applyFont="1" applyFill="1" applyBorder="1" applyAlignment="1">
      <alignment horizontal="center" vertical="center"/>
    </xf>
    <xf numFmtId="0" fontId="99" fillId="0" borderId="21" xfId="0" applyFont="1" applyFill="1" applyBorder="1" applyAlignment="1">
      <alignment horizontal="center" vertical="center"/>
    </xf>
    <xf numFmtId="0" fontId="99" fillId="0" borderId="58" xfId="0" applyFont="1" applyFill="1" applyBorder="1" applyAlignment="1">
      <alignment horizontal="center" vertical="center"/>
    </xf>
    <xf numFmtId="0" fontId="101" fillId="0" borderId="75" xfId="0" applyFont="1" applyFill="1" applyBorder="1" applyAlignment="1">
      <alignment horizontal="center" vertical="center"/>
    </xf>
    <xf numFmtId="168" fontId="67" fillId="0" borderId="26" xfId="0" applyNumberFormat="1" applyFont="1" applyFill="1" applyBorder="1" applyAlignment="1">
      <alignment vertical="center"/>
    </xf>
    <xf numFmtId="168" fontId="67" fillId="0" borderId="67" xfId="0" applyNumberFormat="1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168" fontId="67" fillId="0" borderId="1" xfId="0" applyNumberFormat="1" applyFont="1" applyFill="1" applyBorder="1" applyAlignment="1">
      <alignment vertical="center"/>
    </xf>
    <xf numFmtId="168" fontId="67" fillId="0" borderId="3" xfId="0" applyNumberFormat="1" applyFont="1" applyFill="1" applyBorder="1" applyAlignment="1">
      <alignment vertical="center"/>
    </xf>
    <xf numFmtId="168" fontId="67" fillId="0" borderId="2" xfId="0" applyNumberFormat="1" applyFont="1" applyFill="1" applyBorder="1" applyAlignment="1">
      <alignment vertical="center"/>
    </xf>
    <xf numFmtId="168" fontId="14" fillId="27" borderId="76" xfId="0" applyNumberFormat="1" applyFont="1" applyFill="1" applyBorder="1" applyAlignment="1">
      <alignment horizontal="center" vertical="center" textRotation="90"/>
    </xf>
    <xf numFmtId="168" fontId="14" fillId="27" borderId="78" xfId="0" applyNumberFormat="1" applyFont="1" applyFill="1" applyBorder="1" applyAlignment="1">
      <alignment horizontal="center" vertical="center" textRotation="90"/>
    </xf>
    <xf numFmtId="168" fontId="14" fillId="11" borderId="82" xfId="0" applyNumberFormat="1" applyFont="1" applyFill="1" applyBorder="1" applyAlignment="1">
      <alignment horizontal="center" vertical="center" textRotation="90"/>
    </xf>
    <xf numFmtId="168" fontId="14" fillId="11" borderId="83" xfId="0" applyNumberFormat="1" applyFont="1" applyFill="1" applyBorder="1" applyAlignment="1">
      <alignment horizontal="center" vertical="center" textRotation="90"/>
    </xf>
    <xf numFmtId="0" fontId="14" fillId="27" borderId="76" xfId="0" applyFont="1" applyFill="1" applyBorder="1" applyAlignment="1">
      <alignment horizontal="center" vertical="center" textRotation="90" wrapText="1"/>
    </xf>
    <xf numFmtId="0" fontId="14" fillId="27" borderId="78" xfId="0" applyFont="1" applyFill="1" applyBorder="1" applyAlignment="1">
      <alignment horizontal="center" vertical="center" textRotation="90" wrapText="1"/>
    </xf>
    <xf numFmtId="0" fontId="14" fillId="11" borderId="77" xfId="0" applyFont="1" applyFill="1" applyBorder="1" applyAlignment="1">
      <alignment horizontal="center" vertical="center" textRotation="90" wrapText="1"/>
    </xf>
    <xf numFmtId="0" fontId="14" fillId="11" borderId="79" xfId="0" applyFont="1" applyFill="1" applyBorder="1" applyAlignment="1">
      <alignment horizontal="center" vertical="center" textRotation="90" wrapText="1"/>
    </xf>
    <xf numFmtId="0" fontId="14" fillId="27" borderId="32" xfId="0" applyFont="1" applyFill="1" applyBorder="1" applyAlignment="1">
      <alignment horizontal="center" vertical="center" wrapText="1"/>
    </xf>
    <xf numFmtId="0" fontId="14" fillId="27" borderId="33" xfId="0" applyFont="1" applyFill="1" applyBorder="1" applyAlignment="1">
      <alignment horizontal="center" vertical="center" wrapText="1"/>
    </xf>
    <xf numFmtId="168" fontId="14" fillId="27" borderId="57" xfId="0" applyNumberFormat="1" applyFont="1" applyFill="1" applyBorder="1" applyAlignment="1">
      <alignment horizontal="center" vertical="center" textRotation="90"/>
    </xf>
    <xf numFmtId="168" fontId="14" fillId="27" borderId="25" xfId="0" applyNumberFormat="1" applyFont="1" applyFill="1" applyBorder="1" applyAlignment="1">
      <alignment horizontal="center" vertical="center" textRotation="90"/>
    </xf>
    <xf numFmtId="168" fontId="14" fillId="11" borderId="32" xfId="0" applyNumberFormat="1" applyFont="1" applyFill="1" applyBorder="1" applyAlignment="1">
      <alignment horizontal="center" vertical="center" textRotation="90"/>
    </xf>
    <xf numFmtId="168" fontId="14" fillId="11" borderId="33" xfId="0" applyNumberFormat="1" applyFont="1" applyFill="1" applyBorder="1" applyAlignment="1">
      <alignment horizontal="center" vertical="center" textRotation="90"/>
    </xf>
    <xf numFmtId="168" fontId="14" fillId="27" borderId="32" xfId="0" applyNumberFormat="1" applyFont="1" applyFill="1" applyBorder="1" applyAlignment="1">
      <alignment horizontal="center" vertical="center" textRotation="90"/>
    </xf>
    <xf numFmtId="168" fontId="14" fillId="27" borderId="33" xfId="0" applyNumberFormat="1" applyFont="1" applyFill="1" applyBorder="1" applyAlignment="1">
      <alignment horizontal="center" vertical="center" textRotation="90"/>
    </xf>
    <xf numFmtId="166" fontId="67" fillId="0" borderId="102" xfId="3" applyFont="1" applyBorder="1" applyAlignment="1">
      <alignment horizontal="center"/>
    </xf>
    <xf numFmtId="166" fontId="67" fillId="0" borderId="103" xfId="3" applyFont="1" applyBorder="1" applyAlignment="1">
      <alignment horizontal="center"/>
    </xf>
    <xf numFmtId="0" fontId="14" fillId="27" borderId="32" xfId="0" applyFont="1" applyFill="1" applyBorder="1" applyAlignment="1">
      <alignment horizontal="center" vertical="center" textRotation="90"/>
    </xf>
    <xf numFmtId="0" fontId="14" fillId="27" borderId="34" xfId="0" applyFont="1" applyFill="1" applyBorder="1" applyAlignment="1">
      <alignment horizontal="center" vertical="center" textRotation="90"/>
    </xf>
    <xf numFmtId="0" fontId="14" fillId="11" borderId="32" xfId="0" applyFont="1" applyFill="1" applyBorder="1" applyAlignment="1">
      <alignment horizontal="center" vertical="center" textRotation="90"/>
    </xf>
    <xf numFmtId="0" fontId="14" fillId="11" borderId="34" xfId="0" applyFont="1" applyFill="1" applyBorder="1" applyAlignment="1">
      <alignment horizontal="center" vertical="center" textRotation="90"/>
    </xf>
    <xf numFmtId="0" fontId="67" fillId="27" borderId="32" xfId="0" applyFont="1" applyFill="1" applyBorder="1" applyAlignment="1">
      <alignment horizontal="center" vertical="center" wrapText="1"/>
    </xf>
    <xf numFmtId="0" fontId="67" fillId="27" borderId="33" xfId="0" applyFont="1" applyFill="1" applyBorder="1" applyAlignment="1">
      <alignment horizontal="center" vertical="center" wrapText="1"/>
    </xf>
    <xf numFmtId="0" fontId="67" fillId="27" borderId="34" xfId="0" applyFont="1" applyFill="1" applyBorder="1" applyAlignment="1">
      <alignment horizontal="center" vertical="center" wrapText="1"/>
    </xf>
    <xf numFmtId="0" fontId="67" fillId="0" borderId="1" xfId="0" applyFont="1" applyBorder="1" applyAlignment="1">
      <alignment horizontal="center"/>
    </xf>
    <xf numFmtId="0" fontId="67" fillId="0" borderId="3" xfId="0" applyFont="1" applyBorder="1" applyAlignment="1">
      <alignment horizontal="center"/>
    </xf>
    <xf numFmtId="1" fontId="15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42" fillId="20" borderId="4" xfId="0" applyFont="1" applyFill="1" applyBorder="1" applyAlignment="1">
      <alignment horizontal="center" vertical="center"/>
    </xf>
    <xf numFmtId="0" fontId="42" fillId="20" borderId="53" xfId="0" applyFont="1" applyFill="1" applyBorder="1" applyAlignment="1">
      <alignment horizontal="center" vertical="center"/>
    </xf>
    <xf numFmtId="0" fontId="42" fillId="20" borderId="56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69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53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31" fillId="0" borderId="74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62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68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69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textRotation="90"/>
    </xf>
    <xf numFmtId="0" fontId="14" fillId="0" borderId="23" xfId="0" applyFont="1" applyBorder="1" applyAlignment="1">
      <alignment horizontal="center" vertical="center" textRotation="90"/>
    </xf>
    <xf numFmtId="0" fontId="14" fillId="0" borderId="9" xfId="0" applyFont="1" applyBorder="1" applyAlignment="1">
      <alignment horizontal="center" vertical="center" textRotation="90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5" fillId="23" borderId="19" xfId="0" applyFont="1" applyFill="1" applyBorder="1" applyAlignment="1">
      <alignment horizontal="center" vertical="center"/>
    </xf>
    <xf numFmtId="0" fontId="15" fillId="23" borderId="37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9" borderId="30" xfId="0" applyFont="1" applyFill="1" applyBorder="1" applyAlignment="1">
      <alignment horizontal="center" vertical="center"/>
    </xf>
    <xf numFmtId="0" fontId="35" fillId="9" borderId="62" xfId="0" applyFont="1" applyFill="1" applyBorder="1" applyAlignment="1">
      <alignment horizontal="center" vertical="center"/>
    </xf>
    <xf numFmtId="0" fontId="35" fillId="9" borderId="31" xfId="0" applyFont="1" applyFill="1" applyBorder="1" applyAlignment="1">
      <alignment horizontal="center" vertical="center"/>
    </xf>
    <xf numFmtId="0" fontId="35" fillId="9" borderId="29" xfId="0" applyFont="1" applyFill="1" applyBorder="1" applyAlignment="1">
      <alignment horizontal="center" vertical="center"/>
    </xf>
    <xf numFmtId="0" fontId="36" fillId="9" borderId="93" xfId="0" applyFont="1" applyFill="1" applyBorder="1" applyAlignment="1">
      <alignment vertical="center" wrapText="1"/>
    </xf>
    <xf numFmtId="0" fontId="36" fillId="9" borderId="94" xfId="0" applyFont="1" applyFill="1" applyBorder="1" applyAlignment="1">
      <alignment vertical="center" wrapText="1"/>
    </xf>
    <xf numFmtId="0" fontId="36" fillId="9" borderId="95" xfId="0" applyFont="1" applyFill="1" applyBorder="1" applyAlignment="1">
      <alignment vertical="center" wrapText="1"/>
    </xf>
    <xf numFmtId="0" fontId="36" fillId="9" borderId="9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36" fillId="9" borderId="93" xfId="0" applyFont="1" applyFill="1" applyBorder="1" applyAlignment="1">
      <alignment horizontal="left" vertical="center" wrapText="1"/>
    </xf>
    <xf numFmtId="0" fontId="36" fillId="9" borderId="94" xfId="0" applyFont="1" applyFill="1" applyBorder="1" applyAlignment="1">
      <alignment horizontal="left" vertical="center" wrapText="1"/>
    </xf>
    <xf numFmtId="0" fontId="36" fillId="9" borderId="95" xfId="0" applyFont="1" applyFill="1" applyBorder="1" applyAlignment="1">
      <alignment horizontal="left" vertical="center" wrapText="1"/>
    </xf>
    <xf numFmtId="0" fontId="36" fillId="9" borderId="96" xfId="0" applyFont="1" applyFill="1" applyBorder="1" applyAlignment="1">
      <alignment horizontal="left" vertical="center" wrapText="1"/>
    </xf>
    <xf numFmtId="0" fontId="36" fillId="9" borderId="98" xfId="0" applyFont="1" applyFill="1" applyBorder="1" applyAlignment="1">
      <alignment horizontal="left" vertical="center" wrapText="1"/>
    </xf>
    <xf numFmtId="0" fontId="36" fillId="9" borderId="99" xfId="0" applyFont="1" applyFill="1" applyBorder="1" applyAlignment="1">
      <alignment horizontal="left" vertical="center" wrapText="1"/>
    </xf>
    <xf numFmtId="0" fontId="42" fillId="10" borderId="19" xfId="0" applyFont="1" applyFill="1" applyBorder="1" applyAlignment="1">
      <alignment horizontal="center" vertical="center" wrapText="1"/>
    </xf>
    <xf numFmtId="0" fontId="42" fillId="10" borderId="37" xfId="0" applyFont="1" applyFill="1" applyBorder="1" applyAlignment="1">
      <alignment horizontal="center" vertical="center" wrapText="1"/>
    </xf>
    <xf numFmtId="0" fontId="36" fillId="9" borderId="98" xfId="0" applyFont="1" applyFill="1" applyBorder="1" applyAlignment="1">
      <alignment vertical="center" wrapText="1"/>
    </xf>
    <xf numFmtId="0" fontId="36" fillId="9" borderId="99" xfId="0" applyFont="1" applyFill="1" applyBorder="1" applyAlignment="1">
      <alignment vertical="center" wrapText="1"/>
    </xf>
    <xf numFmtId="0" fontId="35" fillId="9" borderId="11" xfId="0" applyFont="1" applyFill="1" applyBorder="1" applyAlignment="1">
      <alignment horizontal="center" vertical="center"/>
    </xf>
    <xf numFmtId="0" fontId="61" fillId="0" borderId="104" xfId="0" applyFont="1" applyFill="1" applyBorder="1" applyAlignment="1">
      <alignment horizontal="center" vertical="center" wrapText="1"/>
    </xf>
    <xf numFmtId="3" fontId="61" fillId="11" borderId="11" xfId="0" applyNumberFormat="1" applyFont="1" applyFill="1" applyBorder="1" applyAlignment="1">
      <alignment horizontal="center" vertical="center"/>
    </xf>
    <xf numFmtId="168" fontId="36" fillId="0" borderId="19" xfId="0" applyNumberFormat="1" applyFont="1" applyFill="1" applyBorder="1" applyAlignment="1">
      <alignment horizontal="center" vertical="center"/>
    </xf>
    <xf numFmtId="168" fontId="36" fillId="0" borderId="21" xfId="0" applyNumberFormat="1" applyFont="1" applyFill="1" applyBorder="1" applyAlignment="1">
      <alignment horizontal="center" vertical="center"/>
    </xf>
    <xf numFmtId="3" fontId="36" fillId="0" borderId="21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68" fontId="67" fillId="0" borderId="0" xfId="0" applyNumberFormat="1" applyFont="1" applyAlignment="1">
      <alignment horizontal="center" vertical="center"/>
    </xf>
  </cellXfs>
  <cellStyles count="41">
    <cellStyle name="Comma" xfId="3" builtinId="3"/>
    <cellStyle name="Comma 2" xfId="11" xr:uid="{00000000-0005-0000-0000-000001000000}"/>
    <cellStyle name="Comma 2 2" xfId="6" xr:uid="{00000000-0005-0000-0000-000002000000}"/>
    <cellStyle name="Comma 2 2 2" xfId="31" xr:uid="{00000000-0005-0000-0000-000003000000}"/>
    <cellStyle name="Comma 2 2 3" xfId="36" xr:uid="{00000000-0005-0000-0000-000004000000}"/>
    <cellStyle name="Comma 2 2 40" xfId="37" xr:uid="{00000000-0005-0000-0000-000005000000}"/>
    <cellStyle name="Comma 2 3" xfId="12" xr:uid="{00000000-0005-0000-0000-000006000000}"/>
    <cellStyle name="Comma 2 4" xfId="29" xr:uid="{00000000-0005-0000-0000-000007000000}"/>
    <cellStyle name="Comma 2 5" xfId="35" xr:uid="{00000000-0005-0000-0000-000008000000}"/>
    <cellStyle name="Comma 3" xfId="13" xr:uid="{00000000-0005-0000-0000-000009000000}"/>
    <cellStyle name="Comma 3 2" xfId="30" xr:uid="{00000000-0005-0000-0000-00000A000000}"/>
    <cellStyle name="Comma 4" xfId="14" xr:uid="{00000000-0005-0000-0000-00000B000000}"/>
    <cellStyle name="Comma 4 2" xfId="20" xr:uid="{00000000-0005-0000-0000-00000C000000}"/>
    <cellStyle name="Comma 4 3" xfId="22" xr:uid="{00000000-0005-0000-0000-00000D000000}"/>
    <cellStyle name="Comma 4 3 2" xfId="25" xr:uid="{00000000-0005-0000-0000-00000E000000}"/>
    <cellStyle name="Comma 4 3 3" xfId="2" xr:uid="{00000000-0005-0000-0000-00000F000000}"/>
    <cellStyle name="Comma 4 3 3 2" xfId="4" xr:uid="{00000000-0005-0000-0000-000010000000}"/>
    <cellStyle name="Comma 4 3 3 3" xfId="24" xr:uid="{00000000-0005-0000-0000-000011000000}"/>
    <cellStyle name="Comma 4 4" xfId="26" xr:uid="{00000000-0005-0000-0000-000012000000}"/>
    <cellStyle name="Comma 5" xfId="15" xr:uid="{00000000-0005-0000-0000-000013000000}"/>
    <cellStyle name="Comma 6" xfId="21" xr:uid="{00000000-0005-0000-0000-000014000000}"/>
    <cellStyle name="Comma 6 2" xfId="28" xr:uid="{00000000-0005-0000-0000-000015000000}"/>
    <cellStyle name="Comma 6 2 2" xfId="32" xr:uid="{00000000-0005-0000-0000-000016000000}"/>
    <cellStyle name="Hyperlink" xfId="39" builtinId="8"/>
    <cellStyle name="Normal" xfId="0" builtinId="0"/>
    <cellStyle name="Normal 13" xfId="9" xr:uid="{00000000-0005-0000-0000-000019000000}"/>
    <cellStyle name="Normal 2" xfId="5" xr:uid="{00000000-0005-0000-0000-00001A000000}"/>
    <cellStyle name="Normal 2 2" xfId="16" xr:uid="{00000000-0005-0000-0000-00001B000000}"/>
    <cellStyle name="Normal 2 3" xfId="17" xr:uid="{00000000-0005-0000-0000-00001C000000}"/>
    <cellStyle name="Normal 2 4" xfId="27" xr:uid="{00000000-0005-0000-0000-00001D000000}"/>
    <cellStyle name="Normal 2 5" xfId="33" xr:uid="{00000000-0005-0000-0000-00001E000000}"/>
    <cellStyle name="Normal 3" xfId="8" xr:uid="{00000000-0005-0000-0000-00001F000000}"/>
    <cellStyle name="Normal 3 2" xfId="10" xr:uid="{00000000-0005-0000-0000-000020000000}"/>
    <cellStyle name="Normal 3 2 2" xfId="18" xr:uid="{00000000-0005-0000-0000-000021000000}"/>
    <cellStyle name="Normal_20_2" xfId="40" xr:uid="{00000000-0005-0000-0000-000022000000}"/>
    <cellStyle name="Normal_Sheet1" xfId="38" xr:uid="{00000000-0005-0000-0000-000023000000}"/>
    <cellStyle name="Percent" xfId="1" builtinId="5"/>
    <cellStyle name="Percent 2" xfId="23" xr:uid="{00000000-0005-0000-0000-000025000000}"/>
    <cellStyle name="Percent 2 2" xfId="34" xr:uid="{00000000-0005-0000-0000-000026000000}"/>
    <cellStyle name="Percent 3" xfId="19" xr:uid="{00000000-0005-0000-0000-000027000000}"/>
    <cellStyle name="Percent 4" xfId="7" xr:uid="{00000000-0005-0000-0000-000028000000}"/>
  </cellStyles>
  <dxfs count="0"/>
  <tableStyles count="0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NIVELI I FIERZES GJATE 20</a:t>
            </a:r>
            <a:r>
              <a:rPr lang="sq-AL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23</a:t>
            </a:r>
            <a:r>
              <a:rPr lang="en-US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KRAHESUAR ME (Min,Maks dhe Mesataren historike) (m)</a:t>
            </a:r>
            <a:endParaRPr lang="en-US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'4-MNiv.Fierz.2023'!$A$38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041697617986428E-2"/>
                  <c:y val="-1.4370027065436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98-48B3-9BAD-B50E080043DF}"/>
                </c:ext>
              </c:extLst>
            </c:dLbl>
            <c:dLbl>
              <c:idx val="11"/>
              <c:layout>
                <c:manualLayout>
                  <c:x val="0"/>
                  <c:y val="-1.05923951273647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E4-4BDF-AB00-9FAB7E19C51E}"/>
                </c:ext>
              </c:extLst>
            </c:dLbl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'4-MNiv.Fierz.2023'!$B$37:$M$37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'4-MNiv.Fierz.2023'!$B$38:$M$38</c:f>
              <c:numCache>
                <c:formatCode>0.00</c:formatCode>
                <c:ptCount val="12"/>
                <c:pt idx="0">
                  <c:v>293.16000000000003</c:v>
                </c:pt>
                <c:pt idx="1">
                  <c:v>286.39999999999998</c:v>
                </c:pt>
                <c:pt idx="2">
                  <c:v>291.47000000000003</c:v>
                </c:pt>
                <c:pt idx="3">
                  <c:v>295.55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40-47B4-9E79-BE9011869756}"/>
            </c:ext>
          </c:extLst>
        </c:ser>
        <c:ser>
          <c:idx val="1"/>
          <c:order val="1"/>
          <c:tx>
            <c:strRef>
              <c:f>'4-MNiv.Fierz.2023'!$A$39</c:f>
              <c:strCache>
                <c:ptCount val="1"/>
                <c:pt idx="0">
                  <c:v>Mesatarja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'4-MNiv.Fierz.2023'!$B$37:$M$37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'4-MNiv.Fierz.2023'!$B$39:$M$39</c:f>
              <c:numCache>
                <c:formatCode>0.00</c:formatCode>
                <c:ptCount val="12"/>
                <c:pt idx="0">
                  <c:v>275.49729448491155</c:v>
                </c:pt>
                <c:pt idx="1">
                  <c:v>276.89837296176495</c:v>
                </c:pt>
                <c:pt idx="2">
                  <c:v>279.82247658688868</c:v>
                </c:pt>
                <c:pt idx="3">
                  <c:v>286.47917065556709</c:v>
                </c:pt>
                <c:pt idx="4">
                  <c:v>290.68204994797088</c:v>
                </c:pt>
                <c:pt idx="5">
                  <c:v>289.52918626430807</c:v>
                </c:pt>
                <c:pt idx="6">
                  <c:v>284.98342351716957</c:v>
                </c:pt>
                <c:pt idx="7">
                  <c:v>279.25259105098854</c:v>
                </c:pt>
                <c:pt idx="8">
                  <c:v>275.3262580645162</c:v>
                </c:pt>
                <c:pt idx="9">
                  <c:v>273.3365244536941</c:v>
                </c:pt>
                <c:pt idx="10">
                  <c:v>274.51773118279567</c:v>
                </c:pt>
                <c:pt idx="11">
                  <c:v>277.52335067637881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40-47B4-9E79-BE9011869756}"/>
            </c:ext>
          </c:extLst>
        </c:ser>
        <c:ser>
          <c:idx val="2"/>
          <c:order val="2"/>
          <c:tx>
            <c:strRef>
              <c:f>'4-MNiv.Fierz.2023'!$A$40</c:f>
              <c:strCache>
                <c:ptCount val="1"/>
                <c:pt idx="0">
                  <c:v>Minimumi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'4-MNiv.Fierz.2023'!$B$37:$M$37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'4-MNiv.Fierz.2023'!$B$40:$M$40</c:f>
              <c:numCache>
                <c:formatCode>0.0</c:formatCode>
                <c:ptCount val="12"/>
                <c:pt idx="0">
                  <c:v>245.3</c:v>
                </c:pt>
                <c:pt idx="1">
                  <c:v>247.1</c:v>
                </c:pt>
                <c:pt idx="2">
                  <c:v>252.6</c:v>
                </c:pt>
                <c:pt idx="3">
                  <c:v>264</c:v>
                </c:pt>
                <c:pt idx="4">
                  <c:v>268.60000000000002</c:v>
                </c:pt>
                <c:pt idx="5">
                  <c:v>271.3</c:v>
                </c:pt>
                <c:pt idx="6">
                  <c:v>270.10000000000002</c:v>
                </c:pt>
                <c:pt idx="7">
                  <c:v>261.10000000000002</c:v>
                </c:pt>
                <c:pt idx="8">
                  <c:v>253.6</c:v>
                </c:pt>
                <c:pt idx="9">
                  <c:v>248.4</c:v>
                </c:pt>
                <c:pt idx="10">
                  <c:v>249.3</c:v>
                </c:pt>
                <c:pt idx="11">
                  <c:v>252.1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40-47B4-9E79-BE9011869756}"/>
            </c:ext>
          </c:extLst>
        </c:ser>
        <c:ser>
          <c:idx val="3"/>
          <c:order val="3"/>
          <c:tx>
            <c:strRef>
              <c:f>'4-MNiv.Fierz.2023'!$A$41</c:f>
              <c:strCache>
                <c:ptCount val="1"/>
                <c:pt idx="0">
                  <c:v>Maksimumi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871886297231717E-2"/>
                  <c:y val="2.2371012438721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98-48B3-9BAD-B50E080043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'4-MNiv.Fierz.2023'!$B$37:$M$37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'4-MNiv.Fierz.2023'!$B$41:$M$41</c:f>
              <c:numCache>
                <c:formatCode>0.0</c:formatCode>
                <c:ptCount val="12"/>
                <c:pt idx="0">
                  <c:v>293.16000000000003</c:v>
                </c:pt>
                <c:pt idx="1">
                  <c:v>294.10000000000002</c:v>
                </c:pt>
                <c:pt idx="2">
                  <c:v>294.39999999999998</c:v>
                </c:pt>
                <c:pt idx="3">
                  <c:v>296.89999999999998</c:v>
                </c:pt>
                <c:pt idx="4">
                  <c:v>296.89999999999998</c:v>
                </c:pt>
                <c:pt idx="5">
                  <c:v>296.2</c:v>
                </c:pt>
                <c:pt idx="6">
                  <c:v>294.3</c:v>
                </c:pt>
                <c:pt idx="7">
                  <c:v>291.5</c:v>
                </c:pt>
                <c:pt idx="8">
                  <c:v>289.39999999999998</c:v>
                </c:pt>
                <c:pt idx="9">
                  <c:v>288.3</c:v>
                </c:pt>
                <c:pt idx="10">
                  <c:v>289.2</c:v>
                </c:pt>
                <c:pt idx="11">
                  <c:v>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40-47B4-9E79-BE9011869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304608"/>
        <c:axId val="599305168"/>
      </c:lineChart>
      <c:catAx>
        <c:axId val="599304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99305168"/>
        <c:crosses val="autoZero"/>
        <c:auto val="1"/>
        <c:lblAlgn val="ctr"/>
        <c:lblOffset val="100"/>
        <c:noMultiLvlLbl val="0"/>
      </c:catAx>
      <c:valAx>
        <c:axId val="599305168"/>
        <c:scaling>
          <c:orientation val="minMax"/>
          <c:max val="300"/>
          <c:min val="24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993046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000000000000433" l="0.70000000000000095" r="0.70000000000000095" t="0.75000000000000433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'grafiku Humbjeve 2012-2023'!$B$4:$EO$4</c:f>
              <c:numCache>
                <c:formatCode>#,##0</c:formatCode>
                <c:ptCount val="144"/>
                <c:pt idx="0">
                  <c:v>18073.865724736988</c:v>
                </c:pt>
                <c:pt idx="1">
                  <c:v>15494.33846710895</c:v>
                </c:pt>
                <c:pt idx="2" formatCode="_(* #,##0_);_(* \(#,##0\);_(* &quot;-&quot;??_);_(@_)">
                  <c:v>13039</c:v>
                </c:pt>
                <c:pt idx="3" formatCode="_(* #,##0_);_(* \(#,##0\);_(* &quot;-&quot;??_);_(@_)">
                  <c:v>9624.7000000000007</c:v>
                </c:pt>
                <c:pt idx="4" formatCode="_(* #,##0_);_(* \(#,##0\);_(* &quot;-&quot;??_);_(@_)">
                  <c:v>6652.6</c:v>
                </c:pt>
                <c:pt idx="5" formatCode="_(* #,##0_);_(* \(#,##0\);_(* &quot;-&quot;??_);_(@_)">
                  <c:v>14671</c:v>
                </c:pt>
                <c:pt idx="6" formatCode="_(* #,##0_);_(* \(#,##0\);_(* &quot;-&quot;??_);_(@_)">
                  <c:v>14303.256014598981</c:v>
                </c:pt>
                <c:pt idx="7">
                  <c:v>15327</c:v>
                </c:pt>
                <c:pt idx="8">
                  <c:v>10935</c:v>
                </c:pt>
                <c:pt idx="9">
                  <c:v>12059.721665297971</c:v>
                </c:pt>
                <c:pt idx="10">
                  <c:v>13305.168552565012</c:v>
                </c:pt>
                <c:pt idx="11">
                  <c:v>18345</c:v>
                </c:pt>
                <c:pt idx="12">
                  <c:v>22871.903082548986</c:v>
                </c:pt>
                <c:pt idx="13">
                  <c:v>17006.066220650959</c:v>
                </c:pt>
                <c:pt idx="14">
                  <c:v>14493.212774075908</c:v>
                </c:pt>
                <c:pt idx="15">
                  <c:v>13983.147927808925</c:v>
                </c:pt>
                <c:pt idx="16">
                  <c:v>11711</c:v>
                </c:pt>
                <c:pt idx="17">
                  <c:v>15866</c:v>
                </c:pt>
                <c:pt idx="18">
                  <c:v>16412</c:v>
                </c:pt>
                <c:pt idx="19">
                  <c:v>16994</c:v>
                </c:pt>
                <c:pt idx="20">
                  <c:v>14303</c:v>
                </c:pt>
                <c:pt idx="21">
                  <c:v>16327.56461208707</c:v>
                </c:pt>
                <c:pt idx="22">
                  <c:v>18046.286051668063</c:v>
                </c:pt>
                <c:pt idx="23">
                  <c:v>23669.769896922924</c:v>
                </c:pt>
                <c:pt idx="24">
                  <c:v>20045</c:v>
                </c:pt>
                <c:pt idx="25">
                  <c:v>19144</c:v>
                </c:pt>
                <c:pt idx="26">
                  <c:v>20529</c:v>
                </c:pt>
                <c:pt idx="27">
                  <c:v>20982</c:v>
                </c:pt>
                <c:pt idx="28">
                  <c:v>15117</c:v>
                </c:pt>
                <c:pt idx="29">
                  <c:v>13603</c:v>
                </c:pt>
                <c:pt idx="30">
                  <c:v>14825</c:v>
                </c:pt>
                <c:pt idx="31">
                  <c:v>15455</c:v>
                </c:pt>
                <c:pt idx="32">
                  <c:v>11831</c:v>
                </c:pt>
                <c:pt idx="33">
                  <c:v>13592</c:v>
                </c:pt>
                <c:pt idx="34">
                  <c:v>13121</c:v>
                </c:pt>
                <c:pt idx="35">
                  <c:v>14964</c:v>
                </c:pt>
                <c:pt idx="36">
                  <c:v>18577</c:v>
                </c:pt>
                <c:pt idx="37">
                  <c:v>15359</c:v>
                </c:pt>
                <c:pt idx="38">
                  <c:v>14263</c:v>
                </c:pt>
                <c:pt idx="39">
                  <c:v>12218</c:v>
                </c:pt>
                <c:pt idx="40">
                  <c:v>10578</c:v>
                </c:pt>
                <c:pt idx="41">
                  <c:v>10446</c:v>
                </c:pt>
                <c:pt idx="42">
                  <c:v>12629</c:v>
                </c:pt>
                <c:pt idx="43">
                  <c:v>13830</c:v>
                </c:pt>
                <c:pt idx="44">
                  <c:v>8992</c:v>
                </c:pt>
                <c:pt idx="45">
                  <c:v>12807</c:v>
                </c:pt>
                <c:pt idx="46">
                  <c:v>14283</c:v>
                </c:pt>
                <c:pt idx="47">
                  <c:v>18743</c:v>
                </c:pt>
                <c:pt idx="48">
                  <c:v>16293</c:v>
                </c:pt>
                <c:pt idx="49">
                  <c:v>16164</c:v>
                </c:pt>
                <c:pt idx="50">
                  <c:v>14222</c:v>
                </c:pt>
                <c:pt idx="51">
                  <c:v>11636</c:v>
                </c:pt>
                <c:pt idx="52">
                  <c:v>11820</c:v>
                </c:pt>
                <c:pt idx="53">
                  <c:v>9945</c:v>
                </c:pt>
                <c:pt idx="54">
                  <c:v>11191</c:v>
                </c:pt>
                <c:pt idx="55">
                  <c:v>12307</c:v>
                </c:pt>
                <c:pt idx="56">
                  <c:v>9240</c:v>
                </c:pt>
                <c:pt idx="57">
                  <c:v>10857</c:v>
                </c:pt>
                <c:pt idx="58">
                  <c:v>15272</c:v>
                </c:pt>
                <c:pt idx="59">
                  <c:v>16682</c:v>
                </c:pt>
                <c:pt idx="60">
                  <c:v>15077</c:v>
                </c:pt>
                <c:pt idx="61">
                  <c:v>12861</c:v>
                </c:pt>
                <c:pt idx="62">
                  <c:v>12525</c:v>
                </c:pt>
                <c:pt idx="63">
                  <c:v>11289</c:v>
                </c:pt>
                <c:pt idx="64">
                  <c:v>10268</c:v>
                </c:pt>
                <c:pt idx="65">
                  <c:v>10676</c:v>
                </c:pt>
                <c:pt idx="66">
                  <c:v>11794</c:v>
                </c:pt>
                <c:pt idx="67">
                  <c:v>10326</c:v>
                </c:pt>
                <c:pt idx="68">
                  <c:v>7305</c:v>
                </c:pt>
                <c:pt idx="69">
                  <c:v>9829</c:v>
                </c:pt>
                <c:pt idx="70">
                  <c:v>10842</c:v>
                </c:pt>
                <c:pt idx="71">
                  <c:v>16850</c:v>
                </c:pt>
                <c:pt idx="72">
                  <c:v>12038</c:v>
                </c:pt>
                <c:pt idx="73">
                  <c:v>12044</c:v>
                </c:pt>
                <c:pt idx="74">
                  <c:v>12068</c:v>
                </c:pt>
                <c:pt idx="75">
                  <c:v>11287</c:v>
                </c:pt>
                <c:pt idx="76">
                  <c:v>9260</c:v>
                </c:pt>
                <c:pt idx="77">
                  <c:v>8326</c:v>
                </c:pt>
                <c:pt idx="78">
                  <c:v>9942</c:v>
                </c:pt>
                <c:pt idx="79">
                  <c:v>11041</c:v>
                </c:pt>
                <c:pt idx="80">
                  <c:v>7756.9992929500295</c:v>
                </c:pt>
                <c:pt idx="81">
                  <c:v>8587.0898473199923</c:v>
                </c:pt>
                <c:pt idx="82">
                  <c:v>10855.249003690027</c:v>
                </c:pt>
                <c:pt idx="83">
                  <c:v>12666.216954999953</c:v>
                </c:pt>
                <c:pt idx="84">
                  <c:v>12757.827425069758</c:v>
                </c:pt>
                <c:pt idx="85">
                  <c:v>10231.534643690102</c:v>
                </c:pt>
                <c:pt idx="86">
                  <c:v>9637.8766039200127</c:v>
                </c:pt>
                <c:pt idx="87">
                  <c:v>9851.6525391701143</c:v>
                </c:pt>
                <c:pt idx="88">
                  <c:v>10929</c:v>
                </c:pt>
                <c:pt idx="89">
                  <c:v>9010</c:v>
                </c:pt>
                <c:pt idx="90">
                  <c:v>9516</c:v>
                </c:pt>
                <c:pt idx="91">
                  <c:v>10036</c:v>
                </c:pt>
                <c:pt idx="92">
                  <c:v>7278</c:v>
                </c:pt>
                <c:pt idx="93">
                  <c:v>8687</c:v>
                </c:pt>
                <c:pt idx="94">
                  <c:v>9461</c:v>
                </c:pt>
                <c:pt idx="95">
                  <c:v>10143</c:v>
                </c:pt>
                <c:pt idx="96">
                  <c:v>10341</c:v>
                </c:pt>
                <c:pt idx="97">
                  <c:v>9871</c:v>
                </c:pt>
                <c:pt idx="98">
                  <c:v>8313</c:v>
                </c:pt>
                <c:pt idx="99">
                  <c:v>7626</c:v>
                </c:pt>
                <c:pt idx="100" formatCode="_(* #,##0_);_(* \(#,##0\);_(* &quot;-&quot;??_);_(@_)">
                  <c:v>7321</c:v>
                </c:pt>
                <c:pt idx="101" formatCode="_(* #,##0_);_(* \(#,##0\);_(* &quot;-&quot;??_);_(@_)">
                  <c:v>8174</c:v>
                </c:pt>
                <c:pt idx="102" formatCode="_(* #,##0_);_(* \(#,##0\);_(* &quot;-&quot;??_);_(@_)">
                  <c:v>9218</c:v>
                </c:pt>
                <c:pt idx="103" formatCode="_(* #,##0_);_(* \(#,##0\);_(* &quot;-&quot;??_);_(@_)">
                  <c:v>8259</c:v>
                </c:pt>
                <c:pt idx="104" formatCode="_(* #,##0_);_(* \(#,##0\);_(* &quot;-&quot;??_);_(@_)">
                  <c:v>6722.7686098411796</c:v>
                </c:pt>
                <c:pt idx="105" formatCode="_(* #,##0_);_(* \(#,##0\);_(* &quot;-&quot;??_);_(@_)">
                  <c:v>8753.0527631453588</c:v>
                </c:pt>
                <c:pt idx="106" formatCode="_(* #,##0_);_(* \(#,##0\);_(* &quot;-&quot;??_);_(@_)">
                  <c:v>8847.3701371434145</c:v>
                </c:pt>
                <c:pt idx="107" formatCode="_(* #,##0_);_(* \(#,##0\);_(* &quot;-&quot;??_);_(@_)">
                  <c:v>10282.055484363344</c:v>
                </c:pt>
                <c:pt idx="108">
                  <c:v>9713</c:v>
                </c:pt>
                <c:pt idx="109">
                  <c:v>9094</c:v>
                </c:pt>
                <c:pt idx="110">
                  <c:v>9360</c:v>
                </c:pt>
                <c:pt idx="111">
                  <c:v>10648</c:v>
                </c:pt>
                <c:pt idx="112" formatCode="_(* #,##0_);_(* \(#,##0\);_(* &quot;-&quot;??_);_(@_)">
                  <c:v>9398</c:v>
                </c:pt>
                <c:pt idx="113" formatCode="_(* #,##0_);_(* \(#,##0\);_(* &quot;-&quot;??_);_(@_)">
                  <c:v>9847</c:v>
                </c:pt>
                <c:pt idx="114" formatCode="_(* #,##0_);_(* \(#,##0\);_(* &quot;-&quot;??_);_(@_)">
                  <c:v>8130</c:v>
                </c:pt>
                <c:pt idx="115" formatCode="_(* #,##0_);_(* \(#,##0\);_(* &quot;-&quot;??_);_(@_)">
                  <c:v>8658</c:v>
                </c:pt>
                <c:pt idx="116" formatCode="_(* #,##0_);_(* \(#,##0\);_(* &quot;-&quot;??_);_(@_)">
                  <c:v>7091</c:v>
                </c:pt>
                <c:pt idx="117" formatCode="_(* #,##0_);_(* \(#,##0\);_(* &quot;-&quot;??_);_(@_)">
                  <c:v>7222</c:v>
                </c:pt>
                <c:pt idx="118" formatCode="_(* #,##0_);_(* \(#,##0\);_(* &quot;-&quot;??_);_(@_)">
                  <c:v>9534</c:v>
                </c:pt>
                <c:pt idx="119" formatCode="_(* #,##0_);_(* \(#,##0\);_(* &quot;-&quot;??_);_(@_)">
                  <c:v>8644</c:v>
                </c:pt>
                <c:pt idx="120">
                  <c:v>11779</c:v>
                </c:pt>
                <c:pt idx="121">
                  <c:v>7792</c:v>
                </c:pt>
                <c:pt idx="122">
                  <c:v>8153</c:v>
                </c:pt>
                <c:pt idx="123">
                  <c:v>9488</c:v>
                </c:pt>
                <c:pt idx="124">
                  <c:v>7512</c:v>
                </c:pt>
                <c:pt idx="125">
                  <c:v>7563</c:v>
                </c:pt>
                <c:pt idx="126" formatCode="_(* #,##0_);_(* \(#,##0\);_(* &quot;-&quot;??_);_(@_)">
                  <c:v>7711.1075688939309</c:v>
                </c:pt>
                <c:pt idx="127" formatCode="_(* #,##0_);_(* \(#,##0\);_(* &quot;-&quot;??_);_(@_)">
                  <c:v>11617.777231759042</c:v>
                </c:pt>
                <c:pt idx="128">
                  <c:v>4771</c:v>
                </c:pt>
                <c:pt idx="129">
                  <c:v>4748</c:v>
                </c:pt>
                <c:pt idx="130" formatCode="_(* #,##0_);_(* \(#,##0\);_(* &quot;-&quot;??_);_(@_)">
                  <c:v>6515.9504660518141</c:v>
                </c:pt>
                <c:pt idx="131" formatCode="_(* #,##0_);_(* \(#,##0\);_(* &quot;-&quot;??_);_(@_)">
                  <c:v>5691.2042636900442</c:v>
                </c:pt>
                <c:pt idx="132">
                  <c:v>9646</c:v>
                </c:pt>
                <c:pt idx="133">
                  <c:v>8281</c:v>
                </c:pt>
                <c:pt idx="134">
                  <c:v>8784</c:v>
                </c:pt>
                <c:pt idx="135">
                  <c:v>6506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1-403F-896B-CDFCB1591578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'grafiku Humbjeve 2012-2023'!$B$5:$EO$5</c:f>
              <c:numCache>
                <c:formatCode>#,##0</c:formatCode>
                <c:ptCount val="144"/>
                <c:pt idx="0">
                  <c:v>93441.080913423037</c:v>
                </c:pt>
                <c:pt idx="1">
                  <c:v>87873.827119891619</c:v>
                </c:pt>
                <c:pt idx="2" formatCode="_(* #,##0_);_(* \(#,##0\);_(* &quot;-&quot;??_);_(@_)">
                  <c:v>77702</c:v>
                </c:pt>
                <c:pt idx="3" formatCode="_(* #,##0_);_(* \(#,##0\);_(* &quot;-&quot;??_);_(@_)">
                  <c:v>72144</c:v>
                </c:pt>
                <c:pt idx="4" formatCode="_(* #,##0_);_(* \(#,##0\);_(* &quot;-&quot;??_);_(@_)">
                  <c:v>66899</c:v>
                </c:pt>
                <c:pt idx="5" formatCode="_(* #,##0_);_(* \(#,##0\);_(* &quot;-&quot;??_);_(@_)">
                  <c:v>59766</c:v>
                </c:pt>
                <c:pt idx="6" formatCode="_(* #,##0_);_(* \(#,##0\);_(* &quot;-&quot;??_);_(@_)">
                  <c:v>67304.15516362006</c:v>
                </c:pt>
                <c:pt idx="7">
                  <c:v>66839</c:v>
                </c:pt>
                <c:pt idx="8">
                  <c:v>60433</c:v>
                </c:pt>
                <c:pt idx="9">
                  <c:v>61615.538907827329</c:v>
                </c:pt>
                <c:pt idx="10">
                  <c:v>70034.763483424875</c:v>
                </c:pt>
                <c:pt idx="11">
                  <c:v>95564</c:v>
                </c:pt>
                <c:pt idx="12">
                  <c:v>90192.735989198452</c:v>
                </c:pt>
                <c:pt idx="13">
                  <c:v>84133.580155687974</c:v>
                </c:pt>
                <c:pt idx="14">
                  <c:v>87890.671320399648</c:v>
                </c:pt>
                <c:pt idx="15">
                  <c:v>68948.107862508041</c:v>
                </c:pt>
                <c:pt idx="16">
                  <c:v>64737</c:v>
                </c:pt>
                <c:pt idx="17">
                  <c:v>61865</c:v>
                </c:pt>
                <c:pt idx="18">
                  <c:v>66686</c:v>
                </c:pt>
                <c:pt idx="19">
                  <c:v>69006</c:v>
                </c:pt>
                <c:pt idx="20">
                  <c:v>60636</c:v>
                </c:pt>
                <c:pt idx="21">
                  <c:v>64620.848759990171</c:v>
                </c:pt>
                <c:pt idx="22">
                  <c:v>71604.571084345473</c:v>
                </c:pt>
                <c:pt idx="23">
                  <c:v>94039.457032191349</c:v>
                </c:pt>
                <c:pt idx="24">
                  <c:v>91442</c:v>
                </c:pt>
                <c:pt idx="25">
                  <c:v>76871</c:v>
                </c:pt>
                <c:pt idx="26">
                  <c:v>77639</c:v>
                </c:pt>
                <c:pt idx="27">
                  <c:v>67013</c:v>
                </c:pt>
                <c:pt idx="28">
                  <c:v>67117</c:v>
                </c:pt>
                <c:pt idx="29">
                  <c:v>62562</c:v>
                </c:pt>
                <c:pt idx="30">
                  <c:v>65819</c:v>
                </c:pt>
                <c:pt idx="31">
                  <c:v>69072</c:v>
                </c:pt>
                <c:pt idx="32">
                  <c:v>63018</c:v>
                </c:pt>
                <c:pt idx="33">
                  <c:v>68074</c:v>
                </c:pt>
                <c:pt idx="34">
                  <c:v>91791</c:v>
                </c:pt>
                <c:pt idx="35">
                  <c:v>107998</c:v>
                </c:pt>
                <c:pt idx="36">
                  <c:v>125766</c:v>
                </c:pt>
                <c:pt idx="37">
                  <c:v>109193</c:v>
                </c:pt>
                <c:pt idx="38">
                  <c:v>110877</c:v>
                </c:pt>
                <c:pt idx="39">
                  <c:v>95987</c:v>
                </c:pt>
                <c:pt idx="40">
                  <c:v>88815</c:v>
                </c:pt>
                <c:pt idx="41">
                  <c:v>87544</c:v>
                </c:pt>
                <c:pt idx="42">
                  <c:v>100179</c:v>
                </c:pt>
                <c:pt idx="43">
                  <c:v>97516</c:v>
                </c:pt>
                <c:pt idx="44">
                  <c:v>87584</c:v>
                </c:pt>
                <c:pt idx="45">
                  <c:v>87547</c:v>
                </c:pt>
                <c:pt idx="46">
                  <c:v>94973</c:v>
                </c:pt>
                <c:pt idx="47">
                  <c:v>117812</c:v>
                </c:pt>
                <c:pt idx="48">
                  <c:v>125071</c:v>
                </c:pt>
                <c:pt idx="49">
                  <c:v>101612</c:v>
                </c:pt>
                <c:pt idx="50">
                  <c:v>106426</c:v>
                </c:pt>
                <c:pt idx="51">
                  <c:v>87210</c:v>
                </c:pt>
                <c:pt idx="52">
                  <c:v>88640</c:v>
                </c:pt>
                <c:pt idx="53">
                  <c:v>87523</c:v>
                </c:pt>
                <c:pt idx="54">
                  <c:v>96096</c:v>
                </c:pt>
                <c:pt idx="55">
                  <c:v>95846</c:v>
                </c:pt>
                <c:pt idx="56">
                  <c:v>85682</c:v>
                </c:pt>
                <c:pt idx="57">
                  <c:v>90184</c:v>
                </c:pt>
                <c:pt idx="58">
                  <c:v>98349</c:v>
                </c:pt>
                <c:pt idx="59">
                  <c:v>128233</c:v>
                </c:pt>
                <c:pt idx="60">
                  <c:v>122373</c:v>
                </c:pt>
                <c:pt idx="61">
                  <c:v>95095</c:v>
                </c:pt>
                <c:pt idx="62">
                  <c:v>92156</c:v>
                </c:pt>
                <c:pt idx="63">
                  <c:v>83507</c:v>
                </c:pt>
                <c:pt idx="64">
                  <c:v>80943</c:v>
                </c:pt>
                <c:pt idx="65">
                  <c:v>82518</c:v>
                </c:pt>
                <c:pt idx="66">
                  <c:v>89929</c:v>
                </c:pt>
                <c:pt idx="67">
                  <c:v>93735</c:v>
                </c:pt>
                <c:pt idx="68">
                  <c:v>79080</c:v>
                </c:pt>
                <c:pt idx="69">
                  <c:v>82836</c:v>
                </c:pt>
                <c:pt idx="70">
                  <c:v>94039</c:v>
                </c:pt>
                <c:pt idx="71">
                  <c:v>111685</c:v>
                </c:pt>
                <c:pt idx="72">
                  <c:v>111242</c:v>
                </c:pt>
                <c:pt idx="73">
                  <c:v>98092</c:v>
                </c:pt>
                <c:pt idx="74">
                  <c:v>97806</c:v>
                </c:pt>
                <c:pt idx="75">
                  <c:v>68436</c:v>
                </c:pt>
                <c:pt idx="76">
                  <c:v>69296</c:v>
                </c:pt>
                <c:pt idx="77">
                  <c:v>67557</c:v>
                </c:pt>
                <c:pt idx="78">
                  <c:v>71478</c:v>
                </c:pt>
                <c:pt idx="79">
                  <c:v>73815</c:v>
                </c:pt>
                <c:pt idx="80">
                  <c:v>60429.121045155916</c:v>
                </c:pt>
                <c:pt idx="81">
                  <c:v>58878.546802975819</c:v>
                </c:pt>
                <c:pt idx="82">
                  <c:v>63325.193539457046</c:v>
                </c:pt>
                <c:pt idx="83">
                  <c:v>104232.29578367631</c:v>
                </c:pt>
                <c:pt idx="84">
                  <c:v>130054.03179830957</c:v>
                </c:pt>
                <c:pt idx="85">
                  <c:v>78533.269609997616</c:v>
                </c:pt>
                <c:pt idx="86">
                  <c:v>82659.059607473842</c:v>
                </c:pt>
                <c:pt idx="87">
                  <c:v>58954.490869776258</c:v>
                </c:pt>
                <c:pt idx="88">
                  <c:v>60398</c:v>
                </c:pt>
                <c:pt idx="89">
                  <c:v>54350</c:v>
                </c:pt>
                <c:pt idx="90">
                  <c:v>59372</c:v>
                </c:pt>
                <c:pt idx="91">
                  <c:v>60501</c:v>
                </c:pt>
                <c:pt idx="92">
                  <c:v>44785</c:v>
                </c:pt>
                <c:pt idx="93">
                  <c:v>52673</c:v>
                </c:pt>
                <c:pt idx="94">
                  <c:v>59484</c:v>
                </c:pt>
                <c:pt idx="95">
                  <c:v>94796</c:v>
                </c:pt>
                <c:pt idx="96">
                  <c:v>123691</c:v>
                </c:pt>
                <c:pt idx="97">
                  <c:v>79330</c:v>
                </c:pt>
                <c:pt idx="98">
                  <c:v>94944</c:v>
                </c:pt>
                <c:pt idx="99">
                  <c:v>52054</c:v>
                </c:pt>
                <c:pt idx="100" formatCode="_(* #,##0_);_(* \(#,##0\);_(* &quot;-&quot;??_);_(@_)">
                  <c:v>53333</c:v>
                </c:pt>
                <c:pt idx="101" formatCode="_(* #,##0_);_(* \(#,##0\);_(* &quot;-&quot;??_);_(@_)">
                  <c:v>48807</c:v>
                </c:pt>
                <c:pt idx="102" formatCode="_(* #,##0_);_(* \(#,##0\);_(* &quot;-&quot;??_);_(@_)">
                  <c:v>60791</c:v>
                </c:pt>
                <c:pt idx="103" formatCode="_(* #,##0_);_(* \(#,##0\);_(* &quot;-&quot;??_);_(@_)">
                  <c:v>59547</c:v>
                </c:pt>
                <c:pt idx="104" formatCode="_(* #,##0_);_(* \(#,##0\);_(* &quot;-&quot;??_);_(@_)">
                  <c:v>45178.035704984002</c:v>
                </c:pt>
                <c:pt idx="105" formatCode="_(* #,##0_);_(* \(#,##0\);_(* &quot;-&quot;??_);_(@_)">
                  <c:v>68173.486738842781</c:v>
                </c:pt>
                <c:pt idx="106" formatCode="_(* #,##0_);_(* \(#,##0\);_(* &quot;-&quot;??_);_(@_)">
                  <c:v>70608.745584626638</c:v>
                </c:pt>
                <c:pt idx="107" formatCode="_(* #,##0_);_(* \(#,##0\);_(* &quot;-&quot;??_);_(@_)">
                  <c:v>76480.765521791502</c:v>
                </c:pt>
                <c:pt idx="108">
                  <c:v>133183</c:v>
                </c:pt>
                <c:pt idx="109">
                  <c:v>83159</c:v>
                </c:pt>
                <c:pt idx="110">
                  <c:v>108467</c:v>
                </c:pt>
                <c:pt idx="111">
                  <c:v>82462</c:v>
                </c:pt>
                <c:pt idx="112" formatCode="_(* #,##0_);_(* \(#,##0\);_(* &quot;-&quot;??_);_(@_)">
                  <c:v>56007</c:v>
                </c:pt>
                <c:pt idx="113" formatCode="_(* #,##0_);_(* \(#,##0\);_(* &quot;-&quot;??_);_(@_)">
                  <c:v>54131</c:v>
                </c:pt>
                <c:pt idx="114" formatCode="_(* #,##0_);_(* \(#,##0\);_(* &quot;-&quot;??_);_(@_)">
                  <c:v>64751</c:v>
                </c:pt>
                <c:pt idx="115" formatCode="_(* #,##0_);_(* \(#,##0\);_(* &quot;-&quot;??_);_(@_)">
                  <c:v>66257</c:v>
                </c:pt>
                <c:pt idx="116" formatCode="_(* #,##0_);_(* \(#,##0\);_(* &quot;-&quot;??_);_(@_)">
                  <c:v>45205</c:v>
                </c:pt>
                <c:pt idx="117" formatCode="_(* #,##0_);_(* \(#,##0\);_(* &quot;-&quot;??_);_(@_)">
                  <c:v>57510</c:v>
                </c:pt>
                <c:pt idx="118" formatCode="_(* #,##0_);_(* \(#,##0\);_(* &quot;-&quot;??_);_(@_)">
                  <c:v>63547</c:v>
                </c:pt>
                <c:pt idx="119" formatCode="_(* #,##0_);_(* \(#,##0\);_(* &quot;-&quot;??_);_(@_)">
                  <c:v>106650</c:v>
                </c:pt>
                <c:pt idx="120">
                  <c:v>137678</c:v>
                </c:pt>
                <c:pt idx="121">
                  <c:v>82990</c:v>
                </c:pt>
                <c:pt idx="122">
                  <c:v>103492</c:v>
                </c:pt>
                <c:pt idx="123">
                  <c:v>70765</c:v>
                </c:pt>
                <c:pt idx="124">
                  <c:v>57224</c:v>
                </c:pt>
                <c:pt idx="125">
                  <c:v>56080</c:v>
                </c:pt>
                <c:pt idx="126" formatCode="_(* #,##0_);_(* \(#,##0\);_(* &quot;-&quot;??_);_(@_)">
                  <c:v>68449.724991721698</c:v>
                </c:pt>
                <c:pt idx="127" formatCode="_(* #,##0_);_(* \(#,##0\);_(* &quot;-&quot;??_);_(@_)">
                  <c:v>63789.537234033858</c:v>
                </c:pt>
                <c:pt idx="128">
                  <c:v>45631</c:v>
                </c:pt>
                <c:pt idx="129">
                  <c:v>49636</c:v>
                </c:pt>
                <c:pt idx="130" formatCode="_(* #,##0_);_(* \(#,##0\);_(* &quot;-&quot;??_);_(@_)">
                  <c:v>60729.835275655802</c:v>
                </c:pt>
                <c:pt idx="131" formatCode="_(* #,##0_);_(* \(#,##0\);_(* &quot;-&quot;??_);_(@_)">
                  <c:v>90217.211293195694</c:v>
                </c:pt>
                <c:pt idx="132">
                  <c:v>114969</c:v>
                </c:pt>
                <c:pt idx="133">
                  <c:v>83263</c:v>
                </c:pt>
                <c:pt idx="134">
                  <c:v>87857</c:v>
                </c:pt>
                <c:pt idx="135">
                  <c:v>72373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91-403F-896B-CDFCB1591578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'grafiku Humbjeve 2012-2023'!$B$6:$EO$6</c:f>
              <c:numCache>
                <c:formatCode>#,##0</c:formatCode>
                <c:ptCount val="144"/>
                <c:pt idx="0">
                  <c:v>111514.94663816002</c:v>
                </c:pt>
                <c:pt idx="1">
                  <c:v>103368.16558700056</c:v>
                </c:pt>
                <c:pt idx="2" formatCode="_(* #,##0_);_(* \(#,##0\);_(* &quot;-&quot;??_);_(@_)">
                  <c:v>90741</c:v>
                </c:pt>
                <c:pt idx="3" formatCode="_(* #,##0_);_(* \(#,##0\);_(* &quot;-&quot;??_);_(@_)">
                  <c:v>81768.7</c:v>
                </c:pt>
                <c:pt idx="4" formatCode="_(* #,##0_);_(* \(#,##0\);_(* &quot;-&quot;??_);_(@_)">
                  <c:v>73551.600000000006</c:v>
                </c:pt>
                <c:pt idx="5" formatCode="_(* #,##0_);_(* \(#,##0\);_(* &quot;-&quot;??_);_(@_)">
                  <c:v>74437</c:v>
                </c:pt>
                <c:pt idx="6" formatCode="_(* #,##0_);_(* \(#,##0\);_(* &quot;-&quot;??_);_(@_)">
                  <c:v>81607.411178219045</c:v>
                </c:pt>
                <c:pt idx="7">
                  <c:v>82166</c:v>
                </c:pt>
                <c:pt idx="8">
                  <c:v>71368</c:v>
                </c:pt>
                <c:pt idx="9">
                  <c:v>73675.260573125299</c:v>
                </c:pt>
                <c:pt idx="10">
                  <c:v>83339.932035989885</c:v>
                </c:pt>
                <c:pt idx="11">
                  <c:v>113909</c:v>
                </c:pt>
                <c:pt idx="12">
                  <c:v>113064.63907174744</c:v>
                </c:pt>
                <c:pt idx="13">
                  <c:v>101139.64637633893</c:v>
                </c:pt>
                <c:pt idx="14">
                  <c:v>102383.88409447555</c:v>
                </c:pt>
                <c:pt idx="15">
                  <c:v>82931.255790316965</c:v>
                </c:pt>
                <c:pt idx="16">
                  <c:v>76448</c:v>
                </c:pt>
                <c:pt idx="17">
                  <c:v>77731</c:v>
                </c:pt>
                <c:pt idx="18">
                  <c:v>83098</c:v>
                </c:pt>
                <c:pt idx="19">
                  <c:v>86000</c:v>
                </c:pt>
                <c:pt idx="20">
                  <c:v>74939</c:v>
                </c:pt>
                <c:pt idx="21">
                  <c:v>80948.413372077237</c:v>
                </c:pt>
                <c:pt idx="22">
                  <c:v>89650.857136013539</c:v>
                </c:pt>
                <c:pt idx="23">
                  <c:v>117709.22692911427</c:v>
                </c:pt>
                <c:pt idx="24">
                  <c:v>111487</c:v>
                </c:pt>
                <c:pt idx="25">
                  <c:v>96015</c:v>
                </c:pt>
                <c:pt idx="26">
                  <c:v>98168</c:v>
                </c:pt>
                <c:pt idx="27">
                  <c:v>87995</c:v>
                </c:pt>
                <c:pt idx="28">
                  <c:v>82234</c:v>
                </c:pt>
                <c:pt idx="29">
                  <c:v>76165</c:v>
                </c:pt>
                <c:pt idx="30">
                  <c:v>80644</c:v>
                </c:pt>
                <c:pt idx="31">
                  <c:v>84527</c:v>
                </c:pt>
                <c:pt idx="32">
                  <c:v>74849</c:v>
                </c:pt>
                <c:pt idx="33">
                  <c:v>81666</c:v>
                </c:pt>
                <c:pt idx="34">
                  <c:v>104912</c:v>
                </c:pt>
                <c:pt idx="35">
                  <c:v>122962</c:v>
                </c:pt>
                <c:pt idx="36">
                  <c:v>144343</c:v>
                </c:pt>
                <c:pt idx="37">
                  <c:v>124552</c:v>
                </c:pt>
                <c:pt idx="38">
                  <c:v>125140</c:v>
                </c:pt>
                <c:pt idx="39">
                  <c:v>108205</c:v>
                </c:pt>
                <c:pt idx="40">
                  <c:v>99393</c:v>
                </c:pt>
                <c:pt idx="41">
                  <c:v>97990</c:v>
                </c:pt>
                <c:pt idx="42">
                  <c:v>112808</c:v>
                </c:pt>
                <c:pt idx="43">
                  <c:v>111346</c:v>
                </c:pt>
                <c:pt idx="44">
                  <c:v>96576</c:v>
                </c:pt>
                <c:pt idx="45">
                  <c:v>100354</c:v>
                </c:pt>
                <c:pt idx="46">
                  <c:v>109256</c:v>
                </c:pt>
                <c:pt idx="47">
                  <c:v>136555</c:v>
                </c:pt>
                <c:pt idx="48">
                  <c:v>141364</c:v>
                </c:pt>
                <c:pt idx="49">
                  <c:v>117776</c:v>
                </c:pt>
                <c:pt idx="50">
                  <c:v>120648</c:v>
                </c:pt>
                <c:pt idx="51">
                  <c:v>98846</c:v>
                </c:pt>
                <c:pt idx="52">
                  <c:v>100460</c:v>
                </c:pt>
                <c:pt idx="53">
                  <c:v>97468</c:v>
                </c:pt>
                <c:pt idx="54">
                  <c:v>107287</c:v>
                </c:pt>
                <c:pt idx="55">
                  <c:v>108153</c:v>
                </c:pt>
                <c:pt idx="56">
                  <c:v>94922</c:v>
                </c:pt>
                <c:pt idx="57">
                  <c:v>101041</c:v>
                </c:pt>
                <c:pt idx="58">
                  <c:v>113621</c:v>
                </c:pt>
                <c:pt idx="59">
                  <c:v>144915</c:v>
                </c:pt>
                <c:pt idx="60">
                  <c:v>137450</c:v>
                </c:pt>
                <c:pt idx="61">
                  <c:v>107956</c:v>
                </c:pt>
                <c:pt idx="62">
                  <c:v>104681</c:v>
                </c:pt>
                <c:pt idx="63">
                  <c:v>94796</c:v>
                </c:pt>
                <c:pt idx="64">
                  <c:v>91211</c:v>
                </c:pt>
                <c:pt idx="65">
                  <c:v>93194</c:v>
                </c:pt>
                <c:pt idx="66">
                  <c:v>101723</c:v>
                </c:pt>
                <c:pt idx="67">
                  <c:v>104061</c:v>
                </c:pt>
                <c:pt idx="68">
                  <c:v>86385</c:v>
                </c:pt>
                <c:pt idx="69">
                  <c:v>92665</c:v>
                </c:pt>
                <c:pt idx="70">
                  <c:v>104881</c:v>
                </c:pt>
                <c:pt idx="71">
                  <c:v>128535</c:v>
                </c:pt>
                <c:pt idx="72">
                  <c:v>123280</c:v>
                </c:pt>
                <c:pt idx="73">
                  <c:v>110136</c:v>
                </c:pt>
                <c:pt idx="74">
                  <c:v>109874</c:v>
                </c:pt>
                <c:pt idx="75">
                  <c:v>79723</c:v>
                </c:pt>
                <c:pt idx="76">
                  <c:v>78556</c:v>
                </c:pt>
                <c:pt idx="77">
                  <c:v>75883</c:v>
                </c:pt>
                <c:pt idx="78">
                  <c:v>81420</c:v>
                </c:pt>
                <c:pt idx="79">
                  <c:v>84856</c:v>
                </c:pt>
                <c:pt idx="80">
                  <c:v>68186.120338105946</c:v>
                </c:pt>
                <c:pt idx="81">
                  <c:v>67465.636650295812</c:v>
                </c:pt>
                <c:pt idx="82">
                  <c:v>74180.442543147074</c:v>
                </c:pt>
                <c:pt idx="83">
                  <c:v>116898.51273867626</c:v>
                </c:pt>
                <c:pt idx="84">
                  <c:v>142811.85922337935</c:v>
                </c:pt>
                <c:pt idx="85">
                  <c:v>88764.804253687718</c:v>
                </c:pt>
                <c:pt idx="86">
                  <c:v>92296.936211393855</c:v>
                </c:pt>
                <c:pt idx="87">
                  <c:v>68806.143408946373</c:v>
                </c:pt>
                <c:pt idx="88">
                  <c:v>71327</c:v>
                </c:pt>
                <c:pt idx="89">
                  <c:v>63360</c:v>
                </c:pt>
                <c:pt idx="90">
                  <c:v>68888</c:v>
                </c:pt>
                <c:pt idx="91">
                  <c:v>70537</c:v>
                </c:pt>
                <c:pt idx="92">
                  <c:v>52063</c:v>
                </c:pt>
                <c:pt idx="93">
                  <c:v>61360</c:v>
                </c:pt>
                <c:pt idx="94">
                  <c:v>68945</c:v>
                </c:pt>
                <c:pt idx="95">
                  <c:v>104939</c:v>
                </c:pt>
                <c:pt idx="96">
                  <c:v>134032</c:v>
                </c:pt>
                <c:pt idx="97">
                  <c:v>89201</c:v>
                </c:pt>
                <c:pt idx="98">
                  <c:v>103257</c:v>
                </c:pt>
                <c:pt idx="99">
                  <c:v>59680</c:v>
                </c:pt>
                <c:pt idx="100">
                  <c:v>60654</c:v>
                </c:pt>
                <c:pt idx="101">
                  <c:v>56981</c:v>
                </c:pt>
                <c:pt idx="102">
                  <c:v>70009</c:v>
                </c:pt>
                <c:pt idx="103">
                  <c:v>67806</c:v>
                </c:pt>
                <c:pt idx="104">
                  <c:v>51900.804314825182</c:v>
                </c:pt>
                <c:pt idx="105">
                  <c:v>76926.53950198814</c:v>
                </c:pt>
                <c:pt idx="106">
                  <c:v>79456.115721770053</c:v>
                </c:pt>
                <c:pt idx="107">
                  <c:v>86762.821006154845</c:v>
                </c:pt>
                <c:pt idx="108">
                  <c:v>142896</c:v>
                </c:pt>
                <c:pt idx="109">
                  <c:v>92253</c:v>
                </c:pt>
                <c:pt idx="110">
                  <c:v>117827</c:v>
                </c:pt>
                <c:pt idx="111">
                  <c:v>93110</c:v>
                </c:pt>
                <c:pt idx="112">
                  <c:v>65405</c:v>
                </c:pt>
                <c:pt idx="113">
                  <c:v>63978</c:v>
                </c:pt>
                <c:pt idx="114">
                  <c:v>72881</c:v>
                </c:pt>
                <c:pt idx="115">
                  <c:v>74915</c:v>
                </c:pt>
                <c:pt idx="116">
                  <c:v>52296</c:v>
                </c:pt>
                <c:pt idx="117">
                  <c:v>64732</c:v>
                </c:pt>
                <c:pt idx="118">
                  <c:v>73081</c:v>
                </c:pt>
                <c:pt idx="119">
                  <c:v>115294</c:v>
                </c:pt>
                <c:pt idx="120">
                  <c:v>149457</c:v>
                </c:pt>
                <c:pt idx="121">
                  <c:v>90782</c:v>
                </c:pt>
                <c:pt idx="122">
                  <c:v>111645</c:v>
                </c:pt>
                <c:pt idx="123">
                  <c:v>80253</c:v>
                </c:pt>
                <c:pt idx="124">
                  <c:v>64736</c:v>
                </c:pt>
                <c:pt idx="125">
                  <c:v>63643</c:v>
                </c:pt>
                <c:pt idx="126">
                  <c:v>76160.832560615629</c:v>
                </c:pt>
                <c:pt idx="127">
                  <c:v>75407.314465792908</c:v>
                </c:pt>
                <c:pt idx="128">
                  <c:v>50402</c:v>
                </c:pt>
                <c:pt idx="129">
                  <c:v>54384</c:v>
                </c:pt>
                <c:pt idx="130">
                  <c:v>67245.785741707616</c:v>
                </c:pt>
                <c:pt idx="131">
                  <c:v>95908.415556885739</c:v>
                </c:pt>
                <c:pt idx="132">
                  <c:v>124615</c:v>
                </c:pt>
                <c:pt idx="133">
                  <c:v>91544</c:v>
                </c:pt>
                <c:pt idx="134">
                  <c:v>96641</c:v>
                </c:pt>
                <c:pt idx="135">
                  <c:v>78879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91-403F-896B-CDFCB1591578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'grafiku Humbjeve 2012-2023'!$B$7:$EO$7</c:f>
              <c:numCache>
                <c:formatCode>#,##0</c:formatCode>
                <c:ptCount val="144"/>
                <c:pt idx="0">
                  <c:v>150538.1555344885</c:v>
                </c:pt>
                <c:pt idx="1">
                  <c:v>298929.77409366821</c:v>
                </c:pt>
                <c:pt idx="2" formatCode="_(* #,##0_);_(* \(#,##0\);_(* &quot;-&quot;??_);_(@_)">
                  <c:v>238955</c:v>
                </c:pt>
                <c:pt idx="3" formatCode="_(* #,##0_);_(* \(#,##0\);_(* &quot;-&quot;??_);_(@_)">
                  <c:v>162539.6</c:v>
                </c:pt>
                <c:pt idx="4" formatCode="_(* #,##0_);_(* \(#,##0\);_(* &quot;-&quot;??_);_(@_)">
                  <c:v>114548.5</c:v>
                </c:pt>
                <c:pt idx="5" formatCode="_(* #,##0_);_(* \(#,##0\);_(* &quot;-&quot;??_);_(@_)">
                  <c:v>120316</c:v>
                </c:pt>
                <c:pt idx="6" formatCode="_(* #,##0_);_(* \(#,##0\);_(* &quot;-&quot;??_);_(@_)">
                  <c:v>162710.32931621821</c:v>
                </c:pt>
                <c:pt idx="7">
                  <c:v>163857</c:v>
                </c:pt>
                <c:pt idx="8">
                  <c:v>126268</c:v>
                </c:pt>
                <c:pt idx="9">
                  <c:v>98541.510206125633</c:v>
                </c:pt>
                <c:pt idx="10">
                  <c:v>146332.13084949923</c:v>
                </c:pt>
                <c:pt idx="11">
                  <c:v>255691</c:v>
                </c:pt>
                <c:pt idx="12">
                  <c:v>245824.78001080157</c:v>
                </c:pt>
                <c:pt idx="13">
                  <c:v>223001.51944431197</c:v>
                </c:pt>
                <c:pt idx="14">
                  <c:v>222867.50018760041</c:v>
                </c:pt>
                <c:pt idx="15">
                  <c:v>133430.42405124201</c:v>
                </c:pt>
                <c:pt idx="16">
                  <c:v>122333</c:v>
                </c:pt>
                <c:pt idx="17">
                  <c:v>128510</c:v>
                </c:pt>
                <c:pt idx="18">
                  <c:v>153798</c:v>
                </c:pt>
                <c:pt idx="19">
                  <c:v>131853</c:v>
                </c:pt>
                <c:pt idx="20">
                  <c:v>98037</c:v>
                </c:pt>
                <c:pt idx="21">
                  <c:v>163944.8536010838</c:v>
                </c:pt>
                <c:pt idx="22">
                  <c:v>193906.52488767053</c:v>
                </c:pt>
                <c:pt idx="23">
                  <c:v>293067.93508511566</c:v>
                </c:pt>
                <c:pt idx="24">
                  <c:v>233256</c:v>
                </c:pt>
                <c:pt idx="25">
                  <c:v>170191</c:v>
                </c:pt>
                <c:pt idx="26">
                  <c:v>178112</c:v>
                </c:pt>
                <c:pt idx="27">
                  <c:v>118651</c:v>
                </c:pt>
                <c:pt idx="28">
                  <c:v>117129</c:v>
                </c:pt>
                <c:pt idx="29">
                  <c:v>94707</c:v>
                </c:pt>
                <c:pt idx="30">
                  <c:v>113486</c:v>
                </c:pt>
                <c:pt idx="31">
                  <c:v>117658</c:v>
                </c:pt>
                <c:pt idx="32">
                  <c:v>81085</c:v>
                </c:pt>
                <c:pt idx="33">
                  <c:v>103813</c:v>
                </c:pt>
                <c:pt idx="34">
                  <c:v>74755</c:v>
                </c:pt>
                <c:pt idx="35">
                  <c:v>117469</c:v>
                </c:pt>
                <c:pt idx="36">
                  <c:v>107278</c:v>
                </c:pt>
                <c:pt idx="37">
                  <c:v>63833</c:v>
                </c:pt>
                <c:pt idx="38">
                  <c:v>70440</c:v>
                </c:pt>
                <c:pt idx="39">
                  <c:v>48858</c:v>
                </c:pt>
                <c:pt idx="40">
                  <c:v>48192</c:v>
                </c:pt>
                <c:pt idx="41">
                  <c:v>35193</c:v>
                </c:pt>
                <c:pt idx="42">
                  <c:v>51355</c:v>
                </c:pt>
                <c:pt idx="43">
                  <c:v>43671</c:v>
                </c:pt>
                <c:pt idx="44">
                  <c:v>19572</c:v>
                </c:pt>
                <c:pt idx="45">
                  <c:v>42352</c:v>
                </c:pt>
                <c:pt idx="46">
                  <c:v>50771</c:v>
                </c:pt>
                <c:pt idx="47">
                  <c:v>87385</c:v>
                </c:pt>
                <c:pt idx="48">
                  <c:v>91710</c:v>
                </c:pt>
                <c:pt idx="49">
                  <c:v>44565</c:v>
                </c:pt>
                <c:pt idx="50">
                  <c:v>50978</c:v>
                </c:pt>
                <c:pt idx="51">
                  <c:v>23653</c:v>
                </c:pt>
                <c:pt idx="52">
                  <c:v>28291</c:v>
                </c:pt>
                <c:pt idx="53">
                  <c:v>15320</c:v>
                </c:pt>
                <c:pt idx="54">
                  <c:v>25137</c:v>
                </c:pt>
                <c:pt idx="55">
                  <c:v>21142</c:v>
                </c:pt>
                <c:pt idx="56">
                  <c:v>4878</c:v>
                </c:pt>
                <c:pt idx="57">
                  <c:v>29173</c:v>
                </c:pt>
                <c:pt idx="58">
                  <c:v>44592</c:v>
                </c:pt>
                <c:pt idx="59">
                  <c:v>68513</c:v>
                </c:pt>
                <c:pt idx="60">
                  <c:v>102343</c:v>
                </c:pt>
                <c:pt idx="61">
                  <c:v>47392</c:v>
                </c:pt>
                <c:pt idx="62">
                  <c:v>51553</c:v>
                </c:pt>
                <c:pt idx="63">
                  <c:v>32612</c:v>
                </c:pt>
                <c:pt idx="64">
                  <c:v>31738</c:v>
                </c:pt>
                <c:pt idx="65">
                  <c:v>43366</c:v>
                </c:pt>
                <c:pt idx="66">
                  <c:v>29075</c:v>
                </c:pt>
                <c:pt idx="67">
                  <c:v>22164</c:v>
                </c:pt>
                <c:pt idx="68">
                  <c:v>2653</c:v>
                </c:pt>
                <c:pt idx="69">
                  <c:v>21989</c:v>
                </c:pt>
                <c:pt idx="70">
                  <c:v>23765</c:v>
                </c:pt>
                <c:pt idx="71">
                  <c:v>58266</c:v>
                </c:pt>
                <c:pt idx="72">
                  <c:v>78912</c:v>
                </c:pt>
                <c:pt idx="73">
                  <c:v>37026</c:v>
                </c:pt>
                <c:pt idx="74">
                  <c:v>52770</c:v>
                </c:pt>
                <c:pt idx="75">
                  <c:v>29539</c:v>
                </c:pt>
                <c:pt idx="76">
                  <c:v>29098</c:v>
                </c:pt>
                <c:pt idx="77">
                  <c:v>21463</c:v>
                </c:pt>
                <c:pt idx="78">
                  <c:v>27768</c:v>
                </c:pt>
                <c:pt idx="79">
                  <c:v>27135</c:v>
                </c:pt>
                <c:pt idx="80">
                  <c:v>21758.573035866022</c:v>
                </c:pt>
                <c:pt idx="81">
                  <c:v>34006.335419038194</c:v>
                </c:pt>
                <c:pt idx="82">
                  <c:v>43524.333548557945</c:v>
                </c:pt>
                <c:pt idx="83">
                  <c:v>64942.771422323727</c:v>
                </c:pt>
                <c:pt idx="84">
                  <c:v>71704.502219690607</c:v>
                </c:pt>
                <c:pt idx="85">
                  <c:v>46996.825458002291</c:v>
                </c:pt>
                <c:pt idx="86">
                  <c:v>49550.148474526242</c:v>
                </c:pt>
                <c:pt idx="87">
                  <c:v>37455.087269223674</c:v>
                </c:pt>
                <c:pt idx="88">
                  <c:v>38651</c:v>
                </c:pt>
                <c:pt idx="89">
                  <c:v>35617</c:v>
                </c:pt>
                <c:pt idx="90">
                  <c:v>39209</c:v>
                </c:pt>
                <c:pt idx="91">
                  <c:v>40662</c:v>
                </c:pt>
                <c:pt idx="92">
                  <c:v>29982</c:v>
                </c:pt>
                <c:pt idx="93">
                  <c:v>34357</c:v>
                </c:pt>
                <c:pt idx="94">
                  <c:v>39938</c:v>
                </c:pt>
                <c:pt idx="95">
                  <c:v>64540</c:v>
                </c:pt>
                <c:pt idx="96">
                  <c:v>69999</c:v>
                </c:pt>
                <c:pt idx="97">
                  <c:v>46987</c:v>
                </c:pt>
                <c:pt idx="98">
                  <c:v>77781</c:v>
                </c:pt>
                <c:pt idx="99">
                  <c:v>31730</c:v>
                </c:pt>
                <c:pt idx="100" formatCode="_(* #,##0_);_(* \(#,##0\);_(* &quot;-&quot;??_);_(@_)">
                  <c:v>32499</c:v>
                </c:pt>
                <c:pt idx="101" formatCode="_(* #,##0_);_(* \(#,##0\);_(* &quot;-&quot;??_);_(@_)">
                  <c:v>30546</c:v>
                </c:pt>
                <c:pt idx="102" formatCode="_(* #,##0_);_(* \(#,##0\);_(* &quot;-&quot;??_);_(@_)">
                  <c:v>34317</c:v>
                </c:pt>
                <c:pt idx="103" formatCode="_(* #,##0_);_(* \(#,##0\);_(* &quot;-&quot;??_);_(@_)">
                  <c:v>32904</c:v>
                </c:pt>
                <c:pt idx="104" formatCode="_(* #,##0_);_(* \(#,##0\);_(* &quot;-&quot;??_);_(@_)">
                  <c:v>29360.393881624717</c:v>
                </c:pt>
                <c:pt idx="105" formatCode="_(* #,##0_);_(* \(#,##0\);_(* &quot;-&quot;??_);_(@_)">
                  <c:v>32999.528506173243</c:v>
                </c:pt>
                <c:pt idx="106" formatCode="_(* #,##0_);_(* \(#,##0\);_(* &quot;-&quot;??_);_(@_)">
                  <c:v>49025.193652829897</c:v>
                </c:pt>
                <c:pt idx="107" formatCode="_(* #,##0_);_(* \(#,##0\);_(* &quot;-&quot;??_);_(@_)">
                  <c:v>52959.777594875224</c:v>
                </c:pt>
                <c:pt idx="108">
                  <c:v>76128</c:v>
                </c:pt>
                <c:pt idx="109">
                  <c:v>47699</c:v>
                </c:pt>
                <c:pt idx="110">
                  <c:v>65890</c:v>
                </c:pt>
                <c:pt idx="111">
                  <c:v>47015</c:v>
                </c:pt>
                <c:pt idx="112" formatCode="_(* #,##0_);_(* \(#,##0\);_(* &quot;-&quot;??_);_(@_)">
                  <c:v>36169</c:v>
                </c:pt>
                <c:pt idx="113" formatCode="_(* #,##0_);_(* \(#,##0\);_(* &quot;-&quot;??_);_(@_)">
                  <c:v>34070</c:v>
                </c:pt>
                <c:pt idx="114" formatCode="_(* #,##0_);_(* \(#,##0\);_(* &quot;-&quot;??_);_(@_)">
                  <c:v>38382</c:v>
                </c:pt>
                <c:pt idx="115" formatCode="_(* #,##0_);_(* \(#,##0\);_(* &quot;-&quot;??_);_(@_)">
                  <c:v>33482</c:v>
                </c:pt>
                <c:pt idx="116" formatCode="_(* #,##0_);_(* \(#,##0\);_(* &quot;-&quot;??_);_(@_)">
                  <c:v>26583</c:v>
                </c:pt>
                <c:pt idx="117" formatCode="_(* #,##0_);_(* \(#,##0\);_(* &quot;-&quot;??_);_(@_)">
                  <c:v>34089</c:v>
                </c:pt>
                <c:pt idx="118" formatCode="_(* #,##0_);_(* \(#,##0\);_(* &quot;-&quot;??_);_(@_)">
                  <c:v>39156</c:v>
                </c:pt>
                <c:pt idx="119" formatCode="_(* #,##0_);_(* \(#,##0\);_(* &quot;-&quot;??_);_(@_)">
                  <c:v>49585</c:v>
                </c:pt>
                <c:pt idx="120">
                  <c:v>78942</c:v>
                </c:pt>
                <c:pt idx="121">
                  <c:v>44024</c:v>
                </c:pt>
                <c:pt idx="122">
                  <c:v>60173</c:v>
                </c:pt>
                <c:pt idx="123">
                  <c:v>38755</c:v>
                </c:pt>
                <c:pt idx="124">
                  <c:v>30437</c:v>
                </c:pt>
                <c:pt idx="125">
                  <c:v>29037</c:v>
                </c:pt>
                <c:pt idx="126" formatCode="_(* #,##0_);_(* \(#,##0\);_(* &quot;-&quot;??_);_(@_)">
                  <c:v>33145.496728914426</c:v>
                </c:pt>
                <c:pt idx="127" formatCode="_(* #,##0_);_(* \(#,##0\);_(* &quot;-&quot;??_);_(@_)">
                  <c:v>23584.028165844684</c:v>
                </c:pt>
                <c:pt idx="128">
                  <c:v>22489</c:v>
                </c:pt>
                <c:pt idx="129">
                  <c:v>35773</c:v>
                </c:pt>
                <c:pt idx="130" formatCode="_(* #,##0_);_(* \(#,##0\);_(* &quot;-&quot;??_);_(@_)">
                  <c:v>36564.232116162413</c:v>
                </c:pt>
                <c:pt idx="131" formatCode="_(* #,##0_);_(* \(#,##0\);_(* &quot;-&quot;??_);_(@_)">
                  <c:v>44905.363556804281</c:v>
                </c:pt>
                <c:pt idx="132">
                  <c:v>71085</c:v>
                </c:pt>
                <c:pt idx="133">
                  <c:v>39483</c:v>
                </c:pt>
                <c:pt idx="134">
                  <c:v>48295</c:v>
                </c:pt>
                <c:pt idx="135">
                  <c:v>38211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91-403F-896B-CDFCB1591578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'grafiku Humbjeve 2012-2023'!$B$8:$EO$8</c:f>
              <c:numCache>
                <c:formatCode>#,##0</c:formatCode>
                <c:ptCount val="144"/>
                <c:pt idx="0">
                  <c:v>262053.10217264853</c:v>
                </c:pt>
                <c:pt idx="1">
                  <c:v>402297.93968066876</c:v>
                </c:pt>
                <c:pt idx="2">
                  <c:v>329696</c:v>
                </c:pt>
                <c:pt idx="3">
                  <c:v>244308.3</c:v>
                </c:pt>
                <c:pt idx="4">
                  <c:v>188100.1</c:v>
                </c:pt>
                <c:pt idx="5">
                  <c:v>194753</c:v>
                </c:pt>
                <c:pt idx="6">
                  <c:v>244317.74049443725</c:v>
                </c:pt>
                <c:pt idx="7">
                  <c:v>246023</c:v>
                </c:pt>
                <c:pt idx="8">
                  <c:v>197636</c:v>
                </c:pt>
                <c:pt idx="9">
                  <c:v>172216.77077925095</c:v>
                </c:pt>
                <c:pt idx="10">
                  <c:v>229672.06288548911</c:v>
                </c:pt>
                <c:pt idx="11">
                  <c:v>369600</c:v>
                </c:pt>
                <c:pt idx="12">
                  <c:v>358889.41908254899</c:v>
                </c:pt>
                <c:pt idx="13">
                  <c:v>324141.16582065087</c:v>
                </c:pt>
                <c:pt idx="14">
                  <c:v>325251.38428207597</c:v>
                </c:pt>
                <c:pt idx="15">
                  <c:v>216361.67984155897</c:v>
                </c:pt>
                <c:pt idx="16">
                  <c:v>198781</c:v>
                </c:pt>
                <c:pt idx="17">
                  <c:v>206241</c:v>
                </c:pt>
                <c:pt idx="18">
                  <c:v>236896</c:v>
                </c:pt>
                <c:pt idx="19">
                  <c:v>217853</c:v>
                </c:pt>
                <c:pt idx="20">
                  <c:v>172976</c:v>
                </c:pt>
                <c:pt idx="21">
                  <c:v>244893.26697316102</c:v>
                </c:pt>
                <c:pt idx="22">
                  <c:v>283557.3820236841</c:v>
                </c:pt>
                <c:pt idx="23">
                  <c:v>410777.16201422992</c:v>
                </c:pt>
                <c:pt idx="24">
                  <c:v>344743</c:v>
                </c:pt>
                <c:pt idx="25">
                  <c:v>266206</c:v>
                </c:pt>
                <c:pt idx="26">
                  <c:v>276280</c:v>
                </c:pt>
                <c:pt idx="27">
                  <c:v>206646</c:v>
                </c:pt>
                <c:pt idx="28">
                  <c:v>199363</c:v>
                </c:pt>
                <c:pt idx="29">
                  <c:v>170872</c:v>
                </c:pt>
                <c:pt idx="30">
                  <c:v>194130</c:v>
                </c:pt>
                <c:pt idx="31">
                  <c:v>202185</c:v>
                </c:pt>
                <c:pt idx="32">
                  <c:v>155934</c:v>
                </c:pt>
                <c:pt idx="33">
                  <c:v>185479</c:v>
                </c:pt>
                <c:pt idx="34">
                  <c:v>179667</c:v>
                </c:pt>
                <c:pt idx="35">
                  <c:v>240431</c:v>
                </c:pt>
                <c:pt idx="36">
                  <c:v>251621</c:v>
                </c:pt>
                <c:pt idx="37">
                  <c:v>188385</c:v>
                </c:pt>
                <c:pt idx="38">
                  <c:v>195580</c:v>
                </c:pt>
                <c:pt idx="39">
                  <c:v>157063</c:v>
                </c:pt>
                <c:pt idx="40">
                  <c:v>147585</c:v>
                </c:pt>
                <c:pt idx="41">
                  <c:v>133183</c:v>
                </c:pt>
                <c:pt idx="42">
                  <c:v>164163</c:v>
                </c:pt>
                <c:pt idx="43">
                  <c:v>155017</c:v>
                </c:pt>
                <c:pt idx="44">
                  <c:v>116148</c:v>
                </c:pt>
                <c:pt idx="45">
                  <c:v>142706</c:v>
                </c:pt>
                <c:pt idx="46">
                  <c:v>160027</c:v>
                </c:pt>
                <c:pt idx="47">
                  <c:v>223940</c:v>
                </c:pt>
                <c:pt idx="48">
                  <c:v>233074</c:v>
                </c:pt>
                <c:pt idx="49">
                  <c:v>162341</c:v>
                </c:pt>
                <c:pt idx="50">
                  <c:v>171626</c:v>
                </c:pt>
                <c:pt idx="51">
                  <c:v>122499</c:v>
                </c:pt>
                <c:pt idx="52">
                  <c:v>128751</c:v>
                </c:pt>
                <c:pt idx="53">
                  <c:v>112788</c:v>
                </c:pt>
                <c:pt idx="54">
                  <c:v>132424</c:v>
                </c:pt>
                <c:pt idx="55">
                  <c:v>129295</c:v>
                </c:pt>
                <c:pt idx="56">
                  <c:v>99800</c:v>
                </c:pt>
                <c:pt idx="57">
                  <c:v>130214</c:v>
                </c:pt>
                <c:pt idx="58">
                  <c:v>158213</c:v>
                </c:pt>
                <c:pt idx="59">
                  <c:v>213428</c:v>
                </c:pt>
                <c:pt idx="60">
                  <c:v>239793</c:v>
                </c:pt>
                <c:pt idx="61">
                  <c:v>155348</c:v>
                </c:pt>
                <c:pt idx="62">
                  <c:v>156234</c:v>
                </c:pt>
                <c:pt idx="63">
                  <c:v>127408</c:v>
                </c:pt>
                <c:pt idx="64">
                  <c:v>122949</c:v>
                </c:pt>
                <c:pt idx="65">
                  <c:v>136560</c:v>
                </c:pt>
                <c:pt idx="66">
                  <c:v>130798</c:v>
                </c:pt>
                <c:pt idx="67">
                  <c:v>126225</c:v>
                </c:pt>
                <c:pt idx="68">
                  <c:v>89038</c:v>
                </c:pt>
                <c:pt idx="69">
                  <c:v>114654</c:v>
                </c:pt>
                <c:pt idx="70">
                  <c:v>128646</c:v>
                </c:pt>
                <c:pt idx="71">
                  <c:v>186801</c:v>
                </c:pt>
                <c:pt idx="72">
                  <c:v>202192</c:v>
                </c:pt>
                <c:pt idx="73">
                  <c:v>147162</c:v>
                </c:pt>
                <c:pt idx="74">
                  <c:v>162644</c:v>
                </c:pt>
                <c:pt idx="75">
                  <c:v>109262</c:v>
                </c:pt>
                <c:pt idx="76">
                  <c:v>107654</c:v>
                </c:pt>
                <c:pt idx="77">
                  <c:v>97346</c:v>
                </c:pt>
                <c:pt idx="78">
                  <c:v>109188</c:v>
                </c:pt>
                <c:pt idx="79">
                  <c:v>111991</c:v>
                </c:pt>
                <c:pt idx="80">
                  <c:v>89944.693373971968</c:v>
                </c:pt>
                <c:pt idx="81">
                  <c:v>101471.97206933401</c:v>
                </c:pt>
                <c:pt idx="82">
                  <c:v>117704.77609170502</c:v>
                </c:pt>
                <c:pt idx="83">
                  <c:v>181841.28416099999</c:v>
                </c:pt>
                <c:pt idx="84">
                  <c:v>214516.36144306994</c:v>
                </c:pt>
                <c:pt idx="85">
                  <c:v>135761.62971169001</c:v>
                </c:pt>
                <c:pt idx="86">
                  <c:v>141847.0846859201</c:v>
                </c:pt>
                <c:pt idx="87">
                  <c:v>106261.23067817005</c:v>
                </c:pt>
                <c:pt idx="88">
                  <c:v>109978</c:v>
                </c:pt>
                <c:pt idx="89">
                  <c:v>98977</c:v>
                </c:pt>
                <c:pt idx="90">
                  <c:v>108097</c:v>
                </c:pt>
                <c:pt idx="91">
                  <c:v>111199</c:v>
                </c:pt>
                <c:pt idx="92">
                  <c:v>82045</c:v>
                </c:pt>
                <c:pt idx="93">
                  <c:v>95717</c:v>
                </c:pt>
                <c:pt idx="94">
                  <c:v>108883</c:v>
                </c:pt>
                <c:pt idx="95">
                  <c:v>169479</c:v>
                </c:pt>
                <c:pt idx="96">
                  <c:v>204031</c:v>
                </c:pt>
                <c:pt idx="97">
                  <c:v>136188</c:v>
                </c:pt>
                <c:pt idx="98">
                  <c:v>181038</c:v>
                </c:pt>
                <c:pt idx="99">
                  <c:v>91410</c:v>
                </c:pt>
                <c:pt idx="100">
                  <c:v>93153</c:v>
                </c:pt>
                <c:pt idx="101">
                  <c:v>87527</c:v>
                </c:pt>
                <c:pt idx="102">
                  <c:v>104326</c:v>
                </c:pt>
                <c:pt idx="103">
                  <c:v>100710</c:v>
                </c:pt>
                <c:pt idx="104">
                  <c:v>81261.198196449899</c:v>
                </c:pt>
                <c:pt idx="105">
                  <c:v>109926.06800816138</c:v>
                </c:pt>
                <c:pt idx="106">
                  <c:v>128481.30937459995</c:v>
                </c:pt>
                <c:pt idx="107">
                  <c:v>139722.59860103007</c:v>
                </c:pt>
                <c:pt idx="108">
                  <c:v>219024</c:v>
                </c:pt>
                <c:pt idx="109">
                  <c:v>139952</c:v>
                </c:pt>
                <c:pt idx="110">
                  <c:v>183717</c:v>
                </c:pt>
                <c:pt idx="111">
                  <c:v>140125</c:v>
                </c:pt>
                <c:pt idx="112">
                  <c:v>101574</c:v>
                </c:pt>
                <c:pt idx="113">
                  <c:v>98048</c:v>
                </c:pt>
                <c:pt idx="114">
                  <c:v>111263</c:v>
                </c:pt>
                <c:pt idx="115">
                  <c:v>108397</c:v>
                </c:pt>
                <c:pt idx="116">
                  <c:v>78879</c:v>
                </c:pt>
                <c:pt idx="117">
                  <c:v>98821</c:v>
                </c:pt>
                <c:pt idx="118">
                  <c:v>112237</c:v>
                </c:pt>
                <c:pt idx="119">
                  <c:v>164879</c:v>
                </c:pt>
                <c:pt idx="120">
                  <c:v>228399</c:v>
                </c:pt>
                <c:pt idx="121">
                  <c:v>134806</c:v>
                </c:pt>
                <c:pt idx="122">
                  <c:v>171818</c:v>
                </c:pt>
                <c:pt idx="123">
                  <c:v>119008</c:v>
                </c:pt>
                <c:pt idx="124">
                  <c:v>95173</c:v>
                </c:pt>
                <c:pt idx="125">
                  <c:v>92680</c:v>
                </c:pt>
                <c:pt idx="126">
                  <c:v>109306.32928953005</c:v>
                </c:pt>
                <c:pt idx="127">
                  <c:v>98991.342631637584</c:v>
                </c:pt>
                <c:pt idx="128">
                  <c:v>72891</c:v>
                </c:pt>
                <c:pt idx="129">
                  <c:v>90157</c:v>
                </c:pt>
                <c:pt idx="130">
                  <c:v>103810.01785787003</c:v>
                </c:pt>
                <c:pt idx="131">
                  <c:v>140813.77911369002</c:v>
                </c:pt>
                <c:pt idx="132">
                  <c:v>195700</c:v>
                </c:pt>
                <c:pt idx="133">
                  <c:v>131027</c:v>
                </c:pt>
                <c:pt idx="134">
                  <c:v>144936</c:v>
                </c:pt>
                <c:pt idx="135">
                  <c:v>117090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91-403F-896B-CDFCB1591578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'grafiku Humbjeve 2012-2023'!$B$9:$EO$9</c:f>
              <c:numCache>
                <c:formatCode>#,##0</c:formatCode>
                <c:ptCount val="144"/>
                <c:pt idx="0">
                  <c:v>733972.93650473701</c:v>
                </c:pt>
                <c:pt idx="1">
                  <c:v>680053.72096710897</c:v>
                </c:pt>
                <c:pt idx="2">
                  <c:v>596982</c:v>
                </c:pt>
                <c:pt idx="3">
                  <c:v>537949.9</c:v>
                </c:pt>
                <c:pt idx="4">
                  <c:v>483890.9</c:v>
                </c:pt>
                <c:pt idx="5">
                  <c:v>489723</c:v>
                </c:pt>
                <c:pt idx="6">
                  <c:v>536890.86301459896</c:v>
                </c:pt>
                <c:pt idx="7">
                  <c:v>540566</c:v>
                </c:pt>
                <c:pt idx="8">
                  <c:v>469527</c:v>
                </c:pt>
                <c:pt idx="9">
                  <c:v>484705.66166529799</c:v>
                </c:pt>
                <c:pt idx="10">
                  <c:v>548289.02655256505</c:v>
                </c:pt>
                <c:pt idx="11">
                  <c:v>749398</c:v>
                </c:pt>
                <c:pt idx="12">
                  <c:v>743846.30968254898</c:v>
                </c:pt>
                <c:pt idx="13">
                  <c:v>665392.41037065093</c:v>
                </c:pt>
                <c:pt idx="14">
                  <c:v>673578.18483207596</c:v>
                </c:pt>
                <c:pt idx="15">
                  <c:v>545600.36704155896</c:v>
                </c:pt>
                <c:pt idx="16">
                  <c:v>502945</c:v>
                </c:pt>
                <c:pt idx="17">
                  <c:v>511390</c:v>
                </c:pt>
                <c:pt idx="18">
                  <c:v>546696</c:v>
                </c:pt>
                <c:pt idx="19">
                  <c:v>565789</c:v>
                </c:pt>
                <c:pt idx="20">
                  <c:v>493056</c:v>
                </c:pt>
                <c:pt idx="21">
                  <c:v>532555.35113208706</c:v>
                </c:pt>
                <c:pt idx="22">
                  <c:v>589808.27063166804</c:v>
                </c:pt>
                <c:pt idx="23">
                  <c:v>774402.80874417291</c:v>
                </c:pt>
                <c:pt idx="24">
                  <c:v>733468</c:v>
                </c:pt>
                <c:pt idx="25">
                  <c:v>631678</c:v>
                </c:pt>
                <c:pt idx="26">
                  <c:v>645837</c:v>
                </c:pt>
                <c:pt idx="27">
                  <c:v>578948</c:v>
                </c:pt>
                <c:pt idx="28">
                  <c:v>541016</c:v>
                </c:pt>
                <c:pt idx="29">
                  <c:v>501088</c:v>
                </c:pt>
                <c:pt idx="30">
                  <c:v>530554</c:v>
                </c:pt>
                <c:pt idx="31">
                  <c:v>556098</c:v>
                </c:pt>
                <c:pt idx="32">
                  <c:v>492427</c:v>
                </c:pt>
                <c:pt idx="33">
                  <c:v>537280</c:v>
                </c:pt>
                <c:pt idx="34">
                  <c:v>546419</c:v>
                </c:pt>
                <c:pt idx="35">
                  <c:v>640431</c:v>
                </c:pt>
                <c:pt idx="36">
                  <c:v>686041</c:v>
                </c:pt>
                <c:pt idx="37">
                  <c:v>591978</c:v>
                </c:pt>
                <c:pt idx="38">
                  <c:v>594775</c:v>
                </c:pt>
                <c:pt idx="39">
                  <c:v>514282</c:v>
                </c:pt>
                <c:pt idx="40">
                  <c:v>472405</c:v>
                </c:pt>
                <c:pt idx="41">
                  <c:v>465730</c:v>
                </c:pt>
                <c:pt idx="42">
                  <c:v>536160</c:v>
                </c:pt>
                <c:pt idx="43">
                  <c:v>529208</c:v>
                </c:pt>
                <c:pt idx="44">
                  <c:v>459012</c:v>
                </c:pt>
                <c:pt idx="45">
                  <c:v>476969</c:v>
                </c:pt>
                <c:pt idx="46">
                  <c:v>519281</c:v>
                </c:pt>
                <c:pt idx="47">
                  <c:v>649026</c:v>
                </c:pt>
                <c:pt idx="48">
                  <c:v>671884</c:v>
                </c:pt>
                <c:pt idx="49">
                  <c:v>559772</c:v>
                </c:pt>
                <c:pt idx="50">
                  <c:v>573419</c:v>
                </c:pt>
                <c:pt idx="51">
                  <c:v>469803</c:v>
                </c:pt>
                <c:pt idx="52">
                  <c:v>477469</c:v>
                </c:pt>
                <c:pt idx="53">
                  <c:v>463248</c:v>
                </c:pt>
                <c:pt idx="54">
                  <c:v>509916</c:v>
                </c:pt>
                <c:pt idx="55">
                  <c:v>514034</c:v>
                </c:pt>
                <c:pt idx="56">
                  <c:v>451153</c:v>
                </c:pt>
                <c:pt idx="57">
                  <c:v>480236</c:v>
                </c:pt>
                <c:pt idx="58">
                  <c:v>540024</c:v>
                </c:pt>
                <c:pt idx="59">
                  <c:v>688760</c:v>
                </c:pt>
                <c:pt idx="60">
                  <c:v>715886</c:v>
                </c:pt>
                <c:pt idx="61">
                  <c:v>562270</c:v>
                </c:pt>
                <c:pt idx="62">
                  <c:v>545214</c:v>
                </c:pt>
                <c:pt idx="63">
                  <c:v>493731</c:v>
                </c:pt>
                <c:pt idx="64">
                  <c:v>475055</c:v>
                </c:pt>
                <c:pt idx="65">
                  <c:v>485386</c:v>
                </c:pt>
                <c:pt idx="66">
                  <c:v>529805</c:v>
                </c:pt>
                <c:pt idx="67">
                  <c:v>541989</c:v>
                </c:pt>
                <c:pt idx="68">
                  <c:v>449924</c:v>
                </c:pt>
                <c:pt idx="69">
                  <c:v>482629</c:v>
                </c:pt>
                <c:pt idx="70">
                  <c:v>546256</c:v>
                </c:pt>
                <c:pt idx="71">
                  <c:v>668034</c:v>
                </c:pt>
                <c:pt idx="72">
                  <c:v>659778</c:v>
                </c:pt>
                <c:pt idx="73">
                  <c:v>590823</c:v>
                </c:pt>
                <c:pt idx="74">
                  <c:v>597595</c:v>
                </c:pt>
                <c:pt idx="75">
                  <c:v>468417</c:v>
                </c:pt>
                <c:pt idx="76">
                  <c:v>467468</c:v>
                </c:pt>
                <c:pt idx="77">
                  <c:v>468885</c:v>
                </c:pt>
                <c:pt idx="78">
                  <c:v>508892</c:v>
                </c:pt>
                <c:pt idx="79">
                  <c:v>539134</c:v>
                </c:pt>
                <c:pt idx="80">
                  <c:v>465468.41102895001</c:v>
                </c:pt>
                <c:pt idx="81">
                  <c:v>471406.74544532003</c:v>
                </c:pt>
                <c:pt idx="82">
                  <c:v>517882.03745768999</c:v>
                </c:pt>
                <c:pt idx="83">
                  <c:v>681161.99586099992</c:v>
                </c:pt>
                <c:pt idx="84">
                  <c:v>735812.73243306985</c:v>
                </c:pt>
                <c:pt idx="85">
                  <c:v>586992.48008369002</c:v>
                </c:pt>
                <c:pt idx="86">
                  <c:v>559331.15689392015</c:v>
                </c:pt>
                <c:pt idx="87">
                  <c:v>500485.03576017026</c:v>
                </c:pt>
                <c:pt idx="88">
                  <c:v>501061</c:v>
                </c:pt>
                <c:pt idx="89">
                  <c:v>500729</c:v>
                </c:pt>
                <c:pt idx="90">
                  <c:v>533842</c:v>
                </c:pt>
                <c:pt idx="91">
                  <c:v>565788</c:v>
                </c:pt>
                <c:pt idx="92">
                  <c:v>471684</c:v>
                </c:pt>
                <c:pt idx="93">
                  <c:v>472833</c:v>
                </c:pt>
                <c:pt idx="94">
                  <c:v>507920</c:v>
                </c:pt>
                <c:pt idx="95">
                  <c:v>636532</c:v>
                </c:pt>
                <c:pt idx="96">
                  <c:v>708611</c:v>
                </c:pt>
                <c:pt idx="97">
                  <c:v>607803</c:v>
                </c:pt>
                <c:pt idx="98">
                  <c:v>589581</c:v>
                </c:pt>
                <c:pt idx="99">
                  <c:v>489236</c:v>
                </c:pt>
                <c:pt idx="100" formatCode="_(* #,##0_);_(* \(#,##0\);_(* &quot;-&quot;??_);_(@_)">
                  <c:v>464183</c:v>
                </c:pt>
                <c:pt idx="101" formatCode="_(* #,##0_);_(* \(#,##0\);_(* &quot;-&quot;??_);_(@_)">
                  <c:v>463789</c:v>
                </c:pt>
                <c:pt idx="102" formatCode="_(* #,##0_);_(* \(#,##0\);_(* &quot;-&quot;??_);_(@_)">
                  <c:v>527801</c:v>
                </c:pt>
                <c:pt idx="103" formatCode="_(* #,##0_);_(* \(#,##0\);_(* &quot;-&quot;??_);_(@_)">
                  <c:v>533336</c:v>
                </c:pt>
                <c:pt idx="104" formatCode="_(* #,##0_);_(* \(#,##0\);_(* &quot;-&quot;??_);_(@_)">
                  <c:v>482358</c:v>
                </c:pt>
                <c:pt idx="105" formatCode="_(* #,##0_);_(* \(#,##0\);_(* &quot;-&quot;??_);_(@_)">
                  <c:v>506280</c:v>
                </c:pt>
                <c:pt idx="106" formatCode="_(* #,##0_);_(* \(#,##0\);_(* &quot;-&quot;??_);_(@_)">
                  <c:v>562127</c:v>
                </c:pt>
                <c:pt idx="107" formatCode="_(* #,##0_);_(* \(#,##0\);_(* &quot;-&quot;??_);_(@_)">
                  <c:v>669977</c:v>
                </c:pt>
                <c:pt idx="108">
                  <c:v>724554</c:v>
                </c:pt>
                <c:pt idx="109">
                  <c:v>629962</c:v>
                </c:pt>
                <c:pt idx="110">
                  <c:v>662183</c:v>
                </c:pt>
                <c:pt idx="111">
                  <c:v>590810</c:v>
                </c:pt>
                <c:pt idx="112" formatCode="_(* #,##0_);_(* \(#,##0\);_(* &quot;-&quot;??_);_(@_)">
                  <c:v>504970</c:v>
                </c:pt>
                <c:pt idx="113" formatCode="_(* #,##0_);_(* \(#,##0\);_(* &quot;-&quot;??_);_(@_)">
                  <c:v>519563</c:v>
                </c:pt>
                <c:pt idx="114" formatCode="_(* #,##0_);_(* \(#,##0\);_(* &quot;-&quot;??_);_(@_)">
                  <c:v>591485</c:v>
                </c:pt>
                <c:pt idx="115" formatCode="_(* #,##0_);_(* \(#,##0\);_(* &quot;-&quot;??_);_(@_)">
                  <c:v>603872</c:v>
                </c:pt>
                <c:pt idx="116" formatCode="_(* #,##0_);_(* \(#,##0\);_(* &quot;-&quot;??_);_(@_)">
                  <c:v>485288</c:v>
                </c:pt>
                <c:pt idx="117" formatCode="_(* #,##0_);_(* \(#,##0\);_(* &quot;-&quot;??_);_(@_)">
                  <c:v>523606</c:v>
                </c:pt>
                <c:pt idx="118" formatCode="_(* #,##0_);_(* \(#,##0\);_(* &quot;-&quot;??_);_(@_)">
                  <c:v>552840</c:v>
                </c:pt>
                <c:pt idx="119" formatCode="_(* #,##0_);_(* \(#,##0\);_(* &quot;-&quot;??_);_(@_)">
                  <c:v>747790</c:v>
                </c:pt>
                <c:pt idx="120">
                  <c:v>774084</c:v>
                </c:pt>
                <c:pt idx="121">
                  <c:v>656456</c:v>
                </c:pt>
                <c:pt idx="122">
                  <c:v>698991</c:v>
                </c:pt>
                <c:pt idx="123">
                  <c:v>556275</c:v>
                </c:pt>
                <c:pt idx="124">
                  <c:v>504224</c:v>
                </c:pt>
                <c:pt idx="125">
                  <c:v>525509</c:v>
                </c:pt>
                <c:pt idx="126">
                  <c:v>591875</c:v>
                </c:pt>
                <c:pt idx="127">
                  <c:v>587527</c:v>
                </c:pt>
                <c:pt idx="128">
                  <c:v>481886</c:v>
                </c:pt>
                <c:pt idx="129">
                  <c:v>480961</c:v>
                </c:pt>
                <c:pt idx="130" formatCode="_(* #,##0_);_(* \(#,##0\);_(* &quot;-&quot;??_);_(@_)">
                  <c:v>536263.23732687009</c:v>
                </c:pt>
                <c:pt idx="131" formatCode="_(* #,##0_);_(* \(#,##0\);_(* &quot;-&quot;??_);_(@_)">
                  <c:v>650564.14019269007</c:v>
                </c:pt>
                <c:pt idx="132">
                  <c:v>699061</c:v>
                </c:pt>
                <c:pt idx="133">
                  <c:v>657581</c:v>
                </c:pt>
                <c:pt idx="134">
                  <c:v>613056</c:v>
                </c:pt>
                <c:pt idx="135">
                  <c:v>558722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91-403F-896B-CDFCB1591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311328"/>
        <c:axId val="602974240"/>
      </c:lineChart>
      <c:catAx>
        <c:axId val="599311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sq-AL"/>
          </a:p>
        </c:txPr>
        <c:crossAx val="602974240"/>
        <c:crosses val="autoZero"/>
        <c:auto val="1"/>
        <c:lblAlgn val="ctr"/>
        <c:lblOffset val="100"/>
        <c:noMultiLvlLbl val="0"/>
      </c:catAx>
      <c:valAx>
        <c:axId val="60297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sq-AL"/>
          </a:p>
        </c:txPr>
        <c:crossAx val="59931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/>
              <a:t>HUMBJET NE RRJETIN E SHPERNDARJES 2009-20</a:t>
            </a:r>
            <a:r>
              <a:rPr lang="sq-AL" sz="1400" b="1" i="0" baseline="0"/>
              <a:t>22</a:t>
            </a:r>
            <a:r>
              <a:rPr lang="en-US" sz="1400" b="1" i="0" baseline="0"/>
              <a:t>(MWh)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'Humbjet 2009-2023'!$A$3</c:f>
              <c:strCache>
                <c:ptCount val="1"/>
                <c:pt idx="0">
                  <c:v>HUMBJE TEKNIKE NE TL (N/ST)</c:v>
                </c:pt>
              </c:strCache>
            </c:strRef>
          </c:tx>
          <c:marker>
            <c:symbol val="none"/>
          </c:marker>
          <c:cat>
            <c:numRef>
              <c:f>'Humbjet 2009-2023'!$B$2:$O$2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'Humbjet 2009-2023'!$B$3:$O$3</c:f>
              <c:numCache>
                <c:formatCode>#,##0</c:formatCode>
                <c:ptCount val="14"/>
                <c:pt idx="0">
                  <c:v>178738</c:v>
                </c:pt>
                <c:pt idx="1">
                  <c:v>163546</c:v>
                </c:pt>
                <c:pt idx="2">
                  <c:v>170937.21891733599</c:v>
                </c:pt>
                <c:pt idx="3">
                  <c:v>161830.65042430791</c:v>
                </c:pt>
                <c:pt idx="4">
                  <c:v>201683.95056576282</c:v>
                </c:pt>
                <c:pt idx="5">
                  <c:v>193208</c:v>
                </c:pt>
                <c:pt idx="6">
                  <c:v>162725</c:v>
                </c:pt>
                <c:pt idx="7">
                  <c:v>155629</c:v>
                </c:pt>
                <c:pt idx="8">
                  <c:v>141707</c:v>
                </c:pt>
                <c:pt idx="9">
                  <c:v>125973.71581125213</c:v>
                </c:pt>
                <c:pt idx="10" formatCode="_(* #,##0_);_(* \(#,##0\);_(* &quot;-&quot;??_);_(@_)">
                  <c:v>117739</c:v>
                </c:pt>
                <c:pt idx="11">
                  <c:v>103729</c:v>
                </c:pt>
                <c:pt idx="12">
                  <c:v>107340</c:v>
                </c:pt>
                <c:pt idx="13">
                  <c:v>93331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4F-40A7-8F38-9447B5AC3100}"/>
            </c:ext>
          </c:extLst>
        </c:ser>
        <c:ser>
          <c:idx val="1"/>
          <c:order val="1"/>
          <c:tx>
            <c:strRef>
              <c:f>'Humbjet 2009-2023'!$A$4</c:f>
              <c:strCache>
                <c:ptCount val="1"/>
                <c:pt idx="0">
                  <c:v>HUMBJE TEKNIKE NE ZONAT E OSSH</c:v>
                </c:pt>
              </c:strCache>
            </c:strRef>
          </c:tx>
          <c:marker>
            <c:symbol val="none"/>
          </c:marker>
          <c:cat>
            <c:numRef>
              <c:f>'Humbjet 2009-2023'!$B$2:$O$2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'Humbjet 2009-2023'!$B$4:$O$4</c:f>
              <c:numCache>
                <c:formatCode>#,##0</c:formatCode>
                <c:ptCount val="14"/>
                <c:pt idx="0">
                  <c:v>1015450</c:v>
                </c:pt>
                <c:pt idx="1">
                  <c:v>968534.83539999998</c:v>
                </c:pt>
                <c:pt idx="2" formatCode="_(* #,##0_);_(* \(#,##0\);_(* &quot;-&quot;??_);_(@_)">
                  <c:v>814825.71586929902</c:v>
                </c:pt>
                <c:pt idx="3" formatCode="_(* #,##0_);_(* \(#,##0\);_(* &quot;-&quot;??_);_(@_)">
                  <c:v>879616.36558818689</c:v>
                </c:pt>
                <c:pt idx="4" formatCode="_(* #,##0_);_(* \(#,##0\);_(* &quot;-&quot;??_);_(@_)">
                  <c:v>884359.97220432106</c:v>
                </c:pt>
                <c:pt idx="5" formatCode="_(* #,##0_);_(* \(#,##0\);_(* &quot;-&quot;??_);_(@_)">
                  <c:v>908416</c:v>
                </c:pt>
                <c:pt idx="6" formatCode="_(* #,##0_);_(* \(#,##0\);_(* &quot;-&quot;??_);_(@_)">
                  <c:v>1203793</c:v>
                </c:pt>
                <c:pt idx="7">
                  <c:v>1190872</c:v>
                </c:pt>
                <c:pt idx="8">
                  <c:v>1106007</c:v>
                </c:pt>
                <c:pt idx="9">
                  <c:v>944586.5000611993</c:v>
                </c:pt>
                <c:pt idx="10" formatCode="_(* #,##0_);_(* \(#,##0\);_(* &quot;-&quot;??_);_(@_)">
                  <c:v>836561</c:v>
                </c:pt>
                <c:pt idx="11">
                  <c:v>828906</c:v>
                </c:pt>
                <c:pt idx="12">
                  <c:v>921330</c:v>
                </c:pt>
                <c:pt idx="13">
                  <c:v>886682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4F-40A7-8F38-9447B5AC3100}"/>
            </c:ext>
          </c:extLst>
        </c:ser>
        <c:ser>
          <c:idx val="2"/>
          <c:order val="2"/>
          <c:tx>
            <c:strRef>
              <c:f>'Humbjet 2009-2023'!$A$5</c:f>
              <c:strCache>
                <c:ptCount val="1"/>
                <c:pt idx="0">
                  <c:v>TOTALI I HUMBJEVE TEKNIKE OSSH</c:v>
                </c:pt>
              </c:strCache>
            </c:strRef>
          </c:tx>
          <c:marker>
            <c:symbol val="none"/>
          </c:marker>
          <c:cat>
            <c:numRef>
              <c:f>'Humbjet 2009-2023'!$B$2:$O$2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'Humbjet 2009-2023'!$B$5:$O$5</c:f>
              <c:numCache>
                <c:formatCode>#,##0</c:formatCode>
                <c:ptCount val="14"/>
                <c:pt idx="0">
                  <c:v>1194188</c:v>
                </c:pt>
                <c:pt idx="1">
                  <c:v>1132080.8354</c:v>
                </c:pt>
                <c:pt idx="2" formatCode="_(* #,##0_);_(* \(#,##0\);_(* &quot;-&quot;??_);_(@_)">
                  <c:v>985762.93478663487</c:v>
                </c:pt>
                <c:pt idx="3" formatCode="_(* #,##0_);_(* \(#,##0\);_(* &quot;-&quot;??_);_(@_)">
                  <c:v>1041447.0160124949</c:v>
                </c:pt>
                <c:pt idx="4" formatCode="_(* #,##0_);_(* \(#,##0\);_(* &quot;-&quot;??_);_(@_)">
                  <c:v>1086043.9227700841</c:v>
                </c:pt>
                <c:pt idx="5" formatCode="_(* #,##0_);_(* \(#,##0\);_(* &quot;-&quot;??_);_(@_)">
                  <c:v>1101624</c:v>
                </c:pt>
                <c:pt idx="6" formatCode="_(* #,##0_);_(* \(#,##0\);_(* &quot;-&quot;??_);_(@_)">
                  <c:v>1366518</c:v>
                </c:pt>
                <c:pt idx="7">
                  <c:v>1346501</c:v>
                </c:pt>
                <c:pt idx="8">
                  <c:v>1247714</c:v>
                </c:pt>
                <c:pt idx="9">
                  <c:v>1070560.2158724514</c:v>
                </c:pt>
                <c:pt idx="10">
                  <c:v>954300</c:v>
                </c:pt>
                <c:pt idx="11">
                  <c:v>932635</c:v>
                </c:pt>
                <c:pt idx="12">
                  <c:v>1028670</c:v>
                </c:pt>
                <c:pt idx="13">
                  <c:v>980013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4F-40A7-8F38-9447B5AC3100}"/>
            </c:ext>
          </c:extLst>
        </c:ser>
        <c:ser>
          <c:idx val="3"/>
          <c:order val="3"/>
          <c:tx>
            <c:strRef>
              <c:f>'Humbjet 2009-2023'!$A$6</c:f>
              <c:strCache>
                <c:ptCount val="1"/>
                <c:pt idx="0">
                  <c:v>HUMBJE JOTOKNIKE OSSH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'Humbjet 2009-2023'!$B$2:$O$2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'Humbjet 2009-2023'!$B$6:$O$6</c:f>
              <c:numCache>
                <c:formatCode>#,##0</c:formatCode>
                <c:ptCount val="14"/>
                <c:pt idx="0">
                  <c:v>922954</c:v>
                </c:pt>
                <c:pt idx="1">
                  <c:v>778815.16460000002</c:v>
                </c:pt>
                <c:pt idx="2" formatCode="_(* #,##0_);_(* \(#,##0\);_(* &quot;-&quot;??_);_(@_)">
                  <c:v>1020431.9766085205</c:v>
                </c:pt>
                <c:pt idx="3" formatCode="_(* #,##0_);_(* \(#,##0\);_(* &quot;-&quot;??_);_(@_)">
                  <c:v>2039226.9999999998</c:v>
                </c:pt>
                <c:pt idx="4" formatCode="_(* #,##0_);_(* \(#,##0\);_(* &quot;-&quot;??_);_(@_)">
                  <c:v>2110574.537267826</c:v>
                </c:pt>
                <c:pt idx="5" formatCode="_(* #,##0_);_(* \(#,##0\);_(* &quot;-&quot;??_);_(@_)">
                  <c:v>1520312</c:v>
                </c:pt>
                <c:pt idx="6" formatCode="_(* #,##0_);_(* \(#,##0\);_(* &quot;-&quot;??_);_(@_)">
                  <c:v>668900</c:v>
                </c:pt>
                <c:pt idx="7">
                  <c:v>447952</c:v>
                </c:pt>
                <c:pt idx="8">
                  <c:v>468802</c:v>
                </c:pt>
                <c:pt idx="9">
                  <c:v>467942.86864713556</c:v>
                </c:pt>
                <c:pt idx="10" formatCode="_(* #,##0_);_(* \(#,##0\);_(* &quot;-&quot;??_);_(@_)">
                  <c:v>528661</c:v>
                </c:pt>
                <c:pt idx="11">
                  <c:v>525106</c:v>
                </c:pt>
                <c:pt idx="12">
                  <c:v>528283</c:v>
                </c:pt>
                <c:pt idx="13">
                  <c:v>477828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4F-40A7-8F38-9447B5AC3100}"/>
            </c:ext>
          </c:extLst>
        </c:ser>
        <c:ser>
          <c:idx val="4"/>
          <c:order val="4"/>
          <c:tx>
            <c:strRef>
              <c:f>'Humbjet 2009-2023'!$A$7</c:f>
              <c:strCache>
                <c:ptCount val="1"/>
                <c:pt idx="0">
                  <c:v>TOTALI I HUMBJEVE OSSH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'Humbjet 2009-2023'!$B$2:$O$2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'Humbjet 2009-2023'!$B$7:$O$7</c:f>
              <c:numCache>
                <c:formatCode>#,##0</c:formatCode>
                <c:ptCount val="14"/>
                <c:pt idx="0">
                  <c:v>2117142</c:v>
                </c:pt>
                <c:pt idx="1">
                  <c:v>1910896</c:v>
                </c:pt>
                <c:pt idx="2" formatCode="_(* #,##0_);_(* \(#,##0\);_(* &quot;-&quot;??_);_(@_)">
                  <c:v>2006194.9113951556</c:v>
                </c:pt>
                <c:pt idx="3" formatCode="_(* #,##0_);_(* \(#,##0\);_(* &quot;-&quot;??_);_(@_)">
                  <c:v>3080674.0160124954</c:v>
                </c:pt>
                <c:pt idx="4" formatCode="_(* #,##0_);_(* \(#,##0\);_(* &quot;-&quot;??_);_(@_)">
                  <c:v>3196618.4600379104</c:v>
                </c:pt>
                <c:pt idx="5" formatCode="_(* #,##0_);_(* \(#,##0\);_(* &quot;-&quot;??_);_(@_)">
                  <c:v>2621936</c:v>
                </c:pt>
                <c:pt idx="6" formatCode="_(* #,##0_);_(* \(#,##0\);_(* &quot;-&quot;??_);_(@_)">
                  <c:v>2035418</c:v>
                </c:pt>
                <c:pt idx="7">
                  <c:v>1794453</c:v>
                </c:pt>
                <c:pt idx="8">
                  <c:v>1716516</c:v>
                </c:pt>
                <c:pt idx="9">
                  <c:v>1538503.084519587</c:v>
                </c:pt>
                <c:pt idx="10">
                  <c:v>1482961</c:v>
                </c:pt>
                <c:pt idx="11">
                  <c:v>1457741</c:v>
                </c:pt>
                <c:pt idx="12">
                  <c:v>1556953</c:v>
                </c:pt>
                <c:pt idx="13">
                  <c:v>1457841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4F-40A7-8F38-9447B5AC3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979280"/>
        <c:axId val="602979840"/>
      </c:lineChart>
      <c:catAx>
        <c:axId val="602979280"/>
        <c:scaling>
          <c:orientation val="minMax"/>
        </c:scaling>
        <c:delete val="0"/>
        <c:axPos val="b"/>
        <c:majorGridlines>
          <c:spPr>
            <a:ln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sq-AL"/>
          </a:p>
        </c:txPr>
        <c:crossAx val="602979840"/>
        <c:crosses val="autoZero"/>
        <c:auto val="1"/>
        <c:lblAlgn val="ctr"/>
        <c:lblOffset val="100"/>
        <c:noMultiLvlLbl val="0"/>
      </c:catAx>
      <c:valAx>
        <c:axId val="60297984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02979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 rtl="0">
              <a:defRPr sz="800" b="1">
                <a:latin typeface="Times New Roman" pitchFamily="18" charset="0"/>
                <a:cs typeface="Times New Roman" pitchFamily="18" charset="0"/>
              </a:defRPr>
            </a:pPr>
            <a:endParaRPr lang="sq-AL"/>
          </a:p>
        </c:txPr>
      </c:dTable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6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ECURIA E GJENDJES DEBITORE NDAJ OPERATORIT TË SHPËRNDARJES SIPAS KATEGORIVE 2010-202</a:t>
            </a:r>
            <a:r>
              <a:rPr lang="sq-AL" sz="16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3</a:t>
            </a:r>
            <a:r>
              <a:rPr lang="en-US" sz="16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 (000 000/LEKË)</a:t>
            </a:r>
            <a:endParaRPr lang="en-US" sz="16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sq-A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'Deb. ne vite'!$B$2:$FM$3</c:f>
              <c:multiLvlStrCache>
                <c:ptCount val="168"/>
                <c:lvl>
                  <c:pt idx="0">
                    <c:v>Janar</c:v>
                  </c:pt>
                  <c:pt idx="1">
                    <c:v>Shkurt</c:v>
                  </c:pt>
                  <c:pt idx="2">
                    <c:v>Mars</c:v>
                  </c:pt>
                  <c:pt idx="3">
                    <c:v>Prill</c:v>
                  </c:pt>
                  <c:pt idx="4">
                    <c:v>Maj</c:v>
                  </c:pt>
                  <c:pt idx="5">
                    <c:v>Qershor</c:v>
                  </c:pt>
                  <c:pt idx="6">
                    <c:v>Korrik</c:v>
                  </c:pt>
                  <c:pt idx="7">
                    <c:v>Gusht</c:v>
                  </c:pt>
                  <c:pt idx="8">
                    <c:v>Shtator</c:v>
                  </c:pt>
                  <c:pt idx="9">
                    <c:v>Tetor</c:v>
                  </c:pt>
                  <c:pt idx="10">
                    <c:v>Nentor</c:v>
                  </c:pt>
                  <c:pt idx="11">
                    <c:v>Dhjetor</c:v>
                  </c:pt>
                  <c:pt idx="12">
                    <c:v>Janar</c:v>
                  </c:pt>
                  <c:pt idx="13">
                    <c:v>Shkurt</c:v>
                  </c:pt>
                  <c:pt idx="14">
                    <c:v>Mars</c:v>
                  </c:pt>
                  <c:pt idx="15">
                    <c:v>Prill</c:v>
                  </c:pt>
                  <c:pt idx="16">
                    <c:v>Maj</c:v>
                  </c:pt>
                  <c:pt idx="17">
                    <c:v>Qershor</c:v>
                  </c:pt>
                  <c:pt idx="18">
                    <c:v>Korrik</c:v>
                  </c:pt>
                  <c:pt idx="19">
                    <c:v>Gusht</c:v>
                  </c:pt>
                  <c:pt idx="20">
                    <c:v>Shtator</c:v>
                  </c:pt>
                  <c:pt idx="21">
                    <c:v>Tetor</c:v>
                  </c:pt>
                  <c:pt idx="22">
                    <c:v>Nentor</c:v>
                  </c:pt>
                  <c:pt idx="23">
                    <c:v>Dhjetor</c:v>
                  </c:pt>
                  <c:pt idx="24">
                    <c:v>Janar</c:v>
                  </c:pt>
                  <c:pt idx="25">
                    <c:v>Shkurt</c:v>
                  </c:pt>
                  <c:pt idx="26">
                    <c:v>Mars</c:v>
                  </c:pt>
                  <c:pt idx="27">
                    <c:v>Prill</c:v>
                  </c:pt>
                  <c:pt idx="28">
                    <c:v>Maj</c:v>
                  </c:pt>
                  <c:pt idx="29">
                    <c:v>Qershor</c:v>
                  </c:pt>
                  <c:pt idx="30">
                    <c:v>Korrik</c:v>
                  </c:pt>
                  <c:pt idx="31">
                    <c:v>Gusht</c:v>
                  </c:pt>
                  <c:pt idx="32">
                    <c:v>Shtator</c:v>
                  </c:pt>
                  <c:pt idx="33">
                    <c:v>Tetor</c:v>
                  </c:pt>
                  <c:pt idx="34">
                    <c:v>Nentor</c:v>
                  </c:pt>
                  <c:pt idx="35">
                    <c:v>Dhjetor</c:v>
                  </c:pt>
                  <c:pt idx="36">
                    <c:v>Janar</c:v>
                  </c:pt>
                  <c:pt idx="37">
                    <c:v>Shkurt</c:v>
                  </c:pt>
                  <c:pt idx="38">
                    <c:v>Mars</c:v>
                  </c:pt>
                  <c:pt idx="39">
                    <c:v>Prill</c:v>
                  </c:pt>
                  <c:pt idx="40">
                    <c:v>Maj</c:v>
                  </c:pt>
                  <c:pt idx="41">
                    <c:v>Qershor</c:v>
                  </c:pt>
                  <c:pt idx="42">
                    <c:v>Korrik</c:v>
                  </c:pt>
                  <c:pt idx="43">
                    <c:v>Gusht</c:v>
                  </c:pt>
                  <c:pt idx="44">
                    <c:v>Shtator</c:v>
                  </c:pt>
                  <c:pt idx="45">
                    <c:v>Tetor</c:v>
                  </c:pt>
                  <c:pt idx="46">
                    <c:v>Nentor</c:v>
                  </c:pt>
                  <c:pt idx="47">
                    <c:v>Dhjetor</c:v>
                  </c:pt>
                  <c:pt idx="48">
                    <c:v>Janar</c:v>
                  </c:pt>
                  <c:pt idx="49">
                    <c:v>Shkurt</c:v>
                  </c:pt>
                  <c:pt idx="50">
                    <c:v>Mars</c:v>
                  </c:pt>
                  <c:pt idx="51">
                    <c:v>Prill</c:v>
                  </c:pt>
                  <c:pt idx="52">
                    <c:v>Maj</c:v>
                  </c:pt>
                  <c:pt idx="53">
                    <c:v>Qershor</c:v>
                  </c:pt>
                  <c:pt idx="54">
                    <c:v>Korrik</c:v>
                  </c:pt>
                  <c:pt idx="55">
                    <c:v>Gusht</c:v>
                  </c:pt>
                  <c:pt idx="56">
                    <c:v>Shtator</c:v>
                  </c:pt>
                  <c:pt idx="57">
                    <c:v>Tetor</c:v>
                  </c:pt>
                  <c:pt idx="58">
                    <c:v>Nentor</c:v>
                  </c:pt>
                  <c:pt idx="59">
                    <c:v>Dhjetor</c:v>
                  </c:pt>
                  <c:pt idx="60">
                    <c:v>Janar</c:v>
                  </c:pt>
                  <c:pt idx="61">
                    <c:v>Shkurt</c:v>
                  </c:pt>
                  <c:pt idx="62">
                    <c:v>Mars</c:v>
                  </c:pt>
                  <c:pt idx="63">
                    <c:v>Prill</c:v>
                  </c:pt>
                  <c:pt idx="64">
                    <c:v>Maj</c:v>
                  </c:pt>
                  <c:pt idx="65">
                    <c:v>Qershor</c:v>
                  </c:pt>
                  <c:pt idx="66">
                    <c:v>Korrik</c:v>
                  </c:pt>
                  <c:pt idx="67">
                    <c:v>Gusht</c:v>
                  </c:pt>
                  <c:pt idx="68">
                    <c:v>Shtator</c:v>
                  </c:pt>
                  <c:pt idx="69">
                    <c:v>Tetor</c:v>
                  </c:pt>
                  <c:pt idx="70">
                    <c:v>Nentor</c:v>
                  </c:pt>
                  <c:pt idx="71">
                    <c:v>Dhjetor</c:v>
                  </c:pt>
                  <c:pt idx="72">
                    <c:v>Janar</c:v>
                  </c:pt>
                  <c:pt idx="73">
                    <c:v>Shkurt</c:v>
                  </c:pt>
                  <c:pt idx="74">
                    <c:v>Mars</c:v>
                  </c:pt>
                  <c:pt idx="75">
                    <c:v>Prill</c:v>
                  </c:pt>
                  <c:pt idx="76">
                    <c:v>Maj</c:v>
                  </c:pt>
                  <c:pt idx="77">
                    <c:v>Qershor</c:v>
                  </c:pt>
                  <c:pt idx="78">
                    <c:v>Korrik</c:v>
                  </c:pt>
                  <c:pt idx="79">
                    <c:v>Gusht</c:v>
                  </c:pt>
                  <c:pt idx="80">
                    <c:v>Shtator</c:v>
                  </c:pt>
                  <c:pt idx="81">
                    <c:v>Tetor</c:v>
                  </c:pt>
                  <c:pt idx="82">
                    <c:v>Nentor</c:v>
                  </c:pt>
                  <c:pt idx="83">
                    <c:v>Dhjetor</c:v>
                  </c:pt>
                  <c:pt idx="84">
                    <c:v>Janar</c:v>
                  </c:pt>
                  <c:pt idx="85">
                    <c:v>Shkurt</c:v>
                  </c:pt>
                  <c:pt idx="86">
                    <c:v>Mars</c:v>
                  </c:pt>
                  <c:pt idx="87">
                    <c:v>Prill</c:v>
                  </c:pt>
                  <c:pt idx="88">
                    <c:v>Maj</c:v>
                  </c:pt>
                  <c:pt idx="89">
                    <c:v>Qershor</c:v>
                  </c:pt>
                  <c:pt idx="90">
                    <c:v>Korrik</c:v>
                  </c:pt>
                  <c:pt idx="91">
                    <c:v>Gusht</c:v>
                  </c:pt>
                  <c:pt idx="92">
                    <c:v>Shtator</c:v>
                  </c:pt>
                  <c:pt idx="93">
                    <c:v>Tetor</c:v>
                  </c:pt>
                  <c:pt idx="94">
                    <c:v>Nentor</c:v>
                  </c:pt>
                  <c:pt idx="95">
                    <c:v>Dhjetor</c:v>
                  </c:pt>
                  <c:pt idx="96">
                    <c:v>Janar</c:v>
                  </c:pt>
                  <c:pt idx="97">
                    <c:v>Shkurt</c:v>
                  </c:pt>
                  <c:pt idx="98">
                    <c:v>Mars</c:v>
                  </c:pt>
                  <c:pt idx="99">
                    <c:v>Prill</c:v>
                  </c:pt>
                  <c:pt idx="100">
                    <c:v>Maj</c:v>
                  </c:pt>
                  <c:pt idx="101">
                    <c:v>Qershor</c:v>
                  </c:pt>
                  <c:pt idx="102">
                    <c:v>Korrik</c:v>
                  </c:pt>
                  <c:pt idx="103">
                    <c:v>Gusht</c:v>
                  </c:pt>
                  <c:pt idx="104">
                    <c:v>Shtator</c:v>
                  </c:pt>
                  <c:pt idx="105">
                    <c:v>Tetor</c:v>
                  </c:pt>
                  <c:pt idx="106">
                    <c:v>Nentor</c:v>
                  </c:pt>
                  <c:pt idx="107">
                    <c:v>Dhjetor</c:v>
                  </c:pt>
                  <c:pt idx="108">
                    <c:v>Janar</c:v>
                  </c:pt>
                  <c:pt idx="109">
                    <c:v>Shkurt</c:v>
                  </c:pt>
                  <c:pt idx="110">
                    <c:v>Mars</c:v>
                  </c:pt>
                  <c:pt idx="111">
                    <c:v>Prill</c:v>
                  </c:pt>
                  <c:pt idx="112">
                    <c:v>Maj</c:v>
                  </c:pt>
                  <c:pt idx="113">
                    <c:v>Qershor</c:v>
                  </c:pt>
                  <c:pt idx="114">
                    <c:v>Korrik</c:v>
                  </c:pt>
                  <c:pt idx="115">
                    <c:v>Gusht</c:v>
                  </c:pt>
                  <c:pt idx="116">
                    <c:v>Shtator</c:v>
                  </c:pt>
                  <c:pt idx="117">
                    <c:v>Tetor</c:v>
                  </c:pt>
                  <c:pt idx="118">
                    <c:v>Nentor</c:v>
                  </c:pt>
                  <c:pt idx="119">
                    <c:v>Dhjetor</c:v>
                  </c:pt>
                  <c:pt idx="120">
                    <c:v>Janar</c:v>
                  </c:pt>
                  <c:pt idx="121">
                    <c:v>Shkurt</c:v>
                  </c:pt>
                  <c:pt idx="122">
                    <c:v>Mars</c:v>
                  </c:pt>
                  <c:pt idx="123">
                    <c:v>Prill</c:v>
                  </c:pt>
                  <c:pt idx="124">
                    <c:v>Maj</c:v>
                  </c:pt>
                  <c:pt idx="125">
                    <c:v>Qershor</c:v>
                  </c:pt>
                  <c:pt idx="126">
                    <c:v>Korrik</c:v>
                  </c:pt>
                  <c:pt idx="127">
                    <c:v>Gusht</c:v>
                  </c:pt>
                  <c:pt idx="128">
                    <c:v>Shtator</c:v>
                  </c:pt>
                  <c:pt idx="129">
                    <c:v>Tetor</c:v>
                  </c:pt>
                  <c:pt idx="130">
                    <c:v>Nentor</c:v>
                  </c:pt>
                  <c:pt idx="131">
                    <c:v>Dhjetor</c:v>
                  </c:pt>
                  <c:pt idx="132">
                    <c:v>Janar</c:v>
                  </c:pt>
                  <c:pt idx="133">
                    <c:v>Shkurt</c:v>
                  </c:pt>
                  <c:pt idx="134">
                    <c:v>Mars</c:v>
                  </c:pt>
                  <c:pt idx="135">
                    <c:v>Prill</c:v>
                  </c:pt>
                  <c:pt idx="136">
                    <c:v>Maj</c:v>
                  </c:pt>
                  <c:pt idx="137">
                    <c:v>Qershor</c:v>
                  </c:pt>
                  <c:pt idx="138">
                    <c:v>Korrik</c:v>
                  </c:pt>
                  <c:pt idx="139">
                    <c:v>Gusht</c:v>
                  </c:pt>
                  <c:pt idx="140">
                    <c:v>Shtator</c:v>
                  </c:pt>
                  <c:pt idx="141">
                    <c:v>Tetor</c:v>
                  </c:pt>
                  <c:pt idx="142">
                    <c:v>Nentor</c:v>
                  </c:pt>
                  <c:pt idx="143">
                    <c:v>Dhjetor</c:v>
                  </c:pt>
                  <c:pt idx="144">
                    <c:v>Janar</c:v>
                  </c:pt>
                  <c:pt idx="145">
                    <c:v>Shkurt</c:v>
                  </c:pt>
                  <c:pt idx="146">
                    <c:v>Mars</c:v>
                  </c:pt>
                  <c:pt idx="147">
                    <c:v>Prill</c:v>
                  </c:pt>
                  <c:pt idx="148">
                    <c:v>Maj</c:v>
                  </c:pt>
                  <c:pt idx="149">
                    <c:v>Qershor</c:v>
                  </c:pt>
                  <c:pt idx="150">
                    <c:v>Korrik</c:v>
                  </c:pt>
                  <c:pt idx="151">
                    <c:v>Gusht</c:v>
                  </c:pt>
                  <c:pt idx="152">
                    <c:v>Shtator</c:v>
                  </c:pt>
                  <c:pt idx="153">
                    <c:v>Tetor</c:v>
                  </c:pt>
                  <c:pt idx="154">
                    <c:v>Nentor</c:v>
                  </c:pt>
                  <c:pt idx="155">
                    <c:v>Dhjetor</c:v>
                  </c:pt>
                  <c:pt idx="156">
                    <c:v>Janar</c:v>
                  </c:pt>
                  <c:pt idx="157">
                    <c:v>Shkurt</c:v>
                  </c:pt>
                  <c:pt idx="158">
                    <c:v>Mars</c:v>
                  </c:pt>
                  <c:pt idx="159">
                    <c:v>Prill</c:v>
                  </c:pt>
                  <c:pt idx="160">
                    <c:v>Maj</c:v>
                  </c:pt>
                  <c:pt idx="161">
                    <c:v>Qershor</c:v>
                  </c:pt>
                  <c:pt idx="162">
                    <c:v>Korrik</c:v>
                  </c:pt>
                  <c:pt idx="163">
                    <c:v>Gusht</c:v>
                  </c:pt>
                  <c:pt idx="164">
                    <c:v>Shtator</c:v>
                  </c:pt>
                  <c:pt idx="165">
                    <c:v>Tetor</c:v>
                  </c:pt>
                  <c:pt idx="166">
                    <c:v>Nentor</c:v>
                  </c:pt>
                  <c:pt idx="167">
                    <c:v>Dhjetor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  <c:pt idx="120">
                    <c:v>2020</c:v>
                  </c:pt>
                  <c:pt idx="132">
                    <c:v>2021</c:v>
                  </c:pt>
                  <c:pt idx="144">
                    <c:v>2022</c:v>
                  </c:pt>
                  <c:pt idx="156">
                    <c:v>2023</c:v>
                  </c:pt>
                </c:lvl>
              </c:multiLvlStrCache>
            </c:multiLvlStrRef>
          </c:cat>
          <c:val>
            <c:numRef>
              <c:f>'Deb. ne vite'!$B$4:$FM$4</c:f>
              <c:numCache>
                <c:formatCode>#,##0</c:formatCode>
                <c:ptCount val="168"/>
                <c:pt idx="0">
                  <c:v>20142.41</c:v>
                </c:pt>
                <c:pt idx="1">
                  <c:v>21173.035</c:v>
                </c:pt>
                <c:pt idx="2" formatCode="_(* #,##0_);_(* \(#,##0\);_(* &quot;-&quot;??_);_(@_)">
                  <c:v>21774.755000000001</c:v>
                </c:pt>
                <c:pt idx="3" formatCode="_(* #,##0_);_(* \(#,##0\);_(* &quot;-&quot;??_);_(@_)">
                  <c:v>22129.928</c:v>
                </c:pt>
                <c:pt idx="4" formatCode="_(* #,##0_);_(* \(#,##0\);_(* &quot;-&quot;??_);_(@_)">
                  <c:v>22347.804</c:v>
                </c:pt>
                <c:pt idx="5" formatCode="_(* #,##0_);_(* \(#,##0\);_(* &quot;-&quot;??_);_(@_)">
                  <c:v>22766.120999999999</c:v>
                </c:pt>
                <c:pt idx="6" formatCode="_(* #,##0_);_(* \(#,##0\);_(* &quot;-&quot;??_);_(@_)">
                  <c:v>23546.264999999999</c:v>
                </c:pt>
                <c:pt idx="7">
                  <c:v>24055.976999999999</c:v>
                </c:pt>
                <c:pt idx="8">
                  <c:v>24413.375</c:v>
                </c:pt>
                <c:pt idx="9">
                  <c:v>25130.408322769999</c:v>
                </c:pt>
                <c:pt idx="10">
                  <c:v>26371.043777242001</c:v>
                </c:pt>
                <c:pt idx="11">
                  <c:v>27366.147777242</c:v>
                </c:pt>
                <c:pt idx="12">
                  <c:v>27823.114699602</c:v>
                </c:pt>
                <c:pt idx="13">
                  <c:v>29058.889567271613</c:v>
                </c:pt>
                <c:pt idx="14">
                  <c:v>29433.309206426886</c:v>
                </c:pt>
                <c:pt idx="15">
                  <c:v>30026.456253188746</c:v>
                </c:pt>
                <c:pt idx="16">
                  <c:v>30683.153701923286</c:v>
                </c:pt>
                <c:pt idx="17">
                  <c:v>31430.079679330258</c:v>
                </c:pt>
                <c:pt idx="18">
                  <c:v>32610.782068503984</c:v>
                </c:pt>
                <c:pt idx="19">
                  <c:v>33364.332965559908</c:v>
                </c:pt>
                <c:pt idx="20">
                  <c:v>34286.308789389332</c:v>
                </c:pt>
                <c:pt idx="21">
                  <c:v>35953.338058694098</c:v>
                </c:pt>
                <c:pt idx="22">
                  <c:v>36844.869199624402</c:v>
                </c:pt>
                <c:pt idx="23">
                  <c:v>38103.628331845524</c:v>
                </c:pt>
                <c:pt idx="24">
                  <c:v>39304.016625561322</c:v>
                </c:pt>
                <c:pt idx="25">
                  <c:v>40115.763847680719</c:v>
                </c:pt>
                <c:pt idx="26">
                  <c:v>40786.380763192727</c:v>
                </c:pt>
                <c:pt idx="27">
                  <c:v>41132.769100666963</c:v>
                </c:pt>
                <c:pt idx="28">
                  <c:v>41427.134568998539</c:v>
                </c:pt>
                <c:pt idx="29">
                  <c:v>41839.349770401081</c:v>
                </c:pt>
                <c:pt idx="30">
                  <c:v>41950.999095535233</c:v>
                </c:pt>
                <c:pt idx="31">
                  <c:v>42280.895781749896</c:v>
                </c:pt>
                <c:pt idx="32">
                  <c:v>42736.557113602059</c:v>
                </c:pt>
                <c:pt idx="33">
                  <c:v>43251.08178539425</c:v>
                </c:pt>
                <c:pt idx="34">
                  <c:v>44221.633486857951</c:v>
                </c:pt>
                <c:pt idx="35">
                  <c:v>45304.029331845522</c:v>
                </c:pt>
                <c:pt idx="36">
                  <c:v>46716.831565835339</c:v>
                </c:pt>
                <c:pt idx="37">
                  <c:v>47347.052792101342</c:v>
                </c:pt>
                <c:pt idx="38">
                  <c:v>47780.513490214544</c:v>
                </c:pt>
                <c:pt idx="39">
                  <c:v>48304.132933257075</c:v>
                </c:pt>
                <c:pt idx="40">
                  <c:v>48551.826771926681</c:v>
                </c:pt>
                <c:pt idx="41">
                  <c:v>49180.993511370878</c:v>
                </c:pt>
                <c:pt idx="42">
                  <c:v>49447.284884360881</c:v>
                </c:pt>
                <c:pt idx="43">
                  <c:v>49992.669074990074</c:v>
                </c:pt>
                <c:pt idx="44">
                  <c:v>50373.054916759967</c:v>
                </c:pt>
                <c:pt idx="45">
                  <c:v>50692.185572749673</c:v>
                </c:pt>
                <c:pt idx="46">
                  <c:v>51407.34180478967</c:v>
                </c:pt>
                <c:pt idx="47">
                  <c:v>52313.119604813677</c:v>
                </c:pt>
                <c:pt idx="48">
                  <c:v>53032.669712943672</c:v>
                </c:pt>
                <c:pt idx="49">
                  <c:v>53702.905474037521</c:v>
                </c:pt>
                <c:pt idx="50">
                  <c:v>54020.584064889532</c:v>
                </c:pt>
                <c:pt idx="51">
                  <c:v>54462.247710243493</c:v>
                </c:pt>
                <c:pt idx="52">
                  <c:v>54795.027688315473</c:v>
                </c:pt>
                <c:pt idx="53">
                  <c:v>55212.26888071248</c:v>
                </c:pt>
                <c:pt idx="54">
                  <c:v>55536.663552834478</c:v>
                </c:pt>
                <c:pt idx="55">
                  <c:v>56044.138369692293</c:v>
                </c:pt>
                <c:pt idx="56">
                  <c:v>56414.757534572302</c:v>
                </c:pt>
                <c:pt idx="57">
                  <c:v>56414.757534572302</c:v>
                </c:pt>
                <c:pt idx="58">
                  <c:v>56414.757534572302</c:v>
                </c:pt>
                <c:pt idx="59">
                  <c:v>56414.757534572302</c:v>
                </c:pt>
                <c:pt idx="60">
                  <c:v>55215.696323519493</c:v>
                </c:pt>
                <c:pt idx="61">
                  <c:v>53557.370084939379</c:v>
                </c:pt>
                <c:pt idx="62">
                  <c:v>52796.992066019178</c:v>
                </c:pt>
                <c:pt idx="63">
                  <c:v>52755.267451459178</c:v>
                </c:pt>
                <c:pt idx="64">
                  <c:v>52604.932381989187</c:v>
                </c:pt>
                <c:pt idx="65">
                  <c:v>52561.149987374141</c:v>
                </c:pt>
                <c:pt idx="66">
                  <c:v>52538.03817234403</c:v>
                </c:pt>
                <c:pt idx="67">
                  <c:v>52601.653427364043</c:v>
                </c:pt>
                <c:pt idx="68">
                  <c:v>52319.867818034043</c:v>
                </c:pt>
                <c:pt idx="69">
                  <c:v>52249.113332233952</c:v>
                </c:pt>
                <c:pt idx="70">
                  <c:v>52482.783134633944</c:v>
                </c:pt>
                <c:pt idx="71">
                  <c:v>52802.156945883929</c:v>
                </c:pt>
                <c:pt idx="72">
                  <c:v>53247.798517734038</c:v>
                </c:pt>
                <c:pt idx="73">
                  <c:v>53269.862818544032</c:v>
                </c:pt>
                <c:pt idx="74">
                  <c:v>53249.794236453832</c:v>
                </c:pt>
                <c:pt idx="75">
                  <c:v>52912.025527913836</c:v>
                </c:pt>
                <c:pt idx="76">
                  <c:v>51031.372123885689</c:v>
                </c:pt>
                <c:pt idx="77">
                  <c:v>50899.194831605593</c:v>
                </c:pt>
                <c:pt idx="78">
                  <c:v>50936.074190475483</c:v>
                </c:pt>
                <c:pt idx="79">
                  <c:v>50861.31564568539</c:v>
                </c:pt>
                <c:pt idx="80">
                  <c:v>50704.701655695389</c:v>
                </c:pt>
                <c:pt idx="81">
                  <c:v>50638.61043016539</c:v>
                </c:pt>
                <c:pt idx="82">
                  <c:v>50870.429225575295</c:v>
                </c:pt>
                <c:pt idx="83">
                  <c:v>51583.057838095294</c:v>
                </c:pt>
                <c:pt idx="84">
                  <c:v>51998.721836425197</c:v>
                </c:pt>
                <c:pt idx="85">
                  <c:v>51711.5230649851</c:v>
                </c:pt>
                <c:pt idx="86">
                  <c:v>51203.692722435007</c:v>
                </c:pt>
                <c:pt idx="87">
                  <c:v>50950.90797786499</c:v>
                </c:pt>
                <c:pt idx="88">
                  <c:v>50660.564517004903</c:v>
                </c:pt>
                <c:pt idx="89">
                  <c:v>50566.886964834819</c:v>
                </c:pt>
                <c:pt idx="90">
                  <c:v>50352.070247504809</c:v>
                </c:pt>
                <c:pt idx="91">
                  <c:v>50289.947782984738</c:v>
                </c:pt>
                <c:pt idx="92">
                  <c:v>49988.486147304786</c:v>
                </c:pt>
                <c:pt idx="93">
                  <c:v>49865.550324834781</c:v>
                </c:pt>
                <c:pt idx="94">
                  <c:v>50361.276051814675</c:v>
                </c:pt>
                <c:pt idx="95">
                  <c:v>50756.104378254393</c:v>
                </c:pt>
                <c:pt idx="96">
                  <c:v>50652.384418144182</c:v>
                </c:pt>
                <c:pt idx="97">
                  <c:v>50535.768944314077</c:v>
                </c:pt>
                <c:pt idx="98">
                  <c:v>50027.616165128078</c:v>
                </c:pt>
                <c:pt idx="99">
                  <c:v>49414.817363057969</c:v>
                </c:pt>
                <c:pt idx="100">
                  <c:v>48780.79337981798</c:v>
                </c:pt>
                <c:pt idx="101">
                  <c:v>48519.483967867884</c:v>
                </c:pt>
                <c:pt idx="102">
                  <c:v>48295.687034868868</c:v>
                </c:pt>
                <c:pt idx="103">
                  <c:v>48204.992953797861</c:v>
                </c:pt>
                <c:pt idx="104">
                  <c:v>47823.847245457851</c:v>
                </c:pt>
                <c:pt idx="105">
                  <c:v>47442.491239275871</c:v>
                </c:pt>
                <c:pt idx="106">
                  <c:v>47642.610128302666</c:v>
                </c:pt>
                <c:pt idx="107">
                  <c:v>48111.110462856646</c:v>
                </c:pt>
                <c:pt idx="108" formatCode="_-* #,##0_-;\-* #,##0_-;_-* &quot;-&quot;??_-;_-@_-">
                  <c:v>48697</c:v>
                </c:pt>
                <c:pt idx="109" formatCode="_-* #,##0_-;\-* #,##0_-;_-* &quot;-&quot;??_-;_-@_-">
                  <c:v>48353</c:v>
                </c:pt>
                <c:pt idx="110" formatCode="_-* #,##0_-;\-* #,##0_-;_-* &quot;-&quot;??_-;_-@_-">
                  <c:v>47805</c:v>
                </c:pt>
                <c:pt idx="111" formatCode="_-* #,##0_-;\-* #,##0_-;_-* &quot;-&quot;??_-;_-@_-">
                  <c:v>47325</c:v>
                </c:pt>
                <c:pt idx="112" formatCode="_-* #,##0_-;\-* #,##0_-;_-* &quot;-&quot;??_-;_-@_-">
                  <c:v>46929</c:v>
                </c:pt>
                <c:pt idx="113" formatCode="_-* #,##0_-;\-* #,##0_-;_-* &quot;-&quot;??_-;_-@_-">
                  <c:v>46890</c:v>
                </c:pt>
                <c:pt idx="114">
                  <c:v>46666.592387502875</c:v>
                </c:pt>
                <c:pt idx="115">
                  <c:v>46724</c:v>
                </c:pt>
                <c:pt idx="116">
                  <c:v>46338.816141425879</c:v>
                </c:pt>
                <c:pt idx="117">
                  <c:v>46025.546380108863</c:v>
                </c:pt>
                <c:pt idx="118">
                  <c:v>46287.868957403858</c:v>
                </c:pt>
                <c:pt idx="119">
                  <c:v>46640.599585567856</c:v>
                </c:pt>
                <c:pt idx="120" formatCode="#,##0_);\(#,##0\)">
                  <c:v>47280.881941166866</c:v>
                </c:pt>
                <c:pt idx="121" formatCode="#,##0_);\(#,##0\)">
                  <c:v>47200.188063021851</c:v>
                </c:pt>
                <c:pt idx="122" formatCode="#,##0_);\(#,##0\)">
                  <c:v>47424.594266363951</c:v>
                </c:pt>
                <c:pt idx="123" formatCode="#,##0_);\(#,##0\)">
                  <c:v>47256.153972882959</c:v>
                </c:pt>
                <c:pt idx="124" formatCode="_(* #,##0_);_(* \(#,##0\);_(* &quot;-&quot;??_);_(@_)">
                  <c:v>46833.182900618958</c:v>
                </c:pt>
                <c:pt idx="125" formatCode="_(* #,##0_);_(* \(#,##0\);_(* &quot;-&quot;??_);_(@_)">
                  <c:v>46203.121808978067</c:v>
                </c:pt>
                <c:pt idx="126">
                  <c:v>46156.661252585</c:v>
                </c:pt>
                <c:pt idx="127">
                  <c:v>46063.91860550706</c:v>
                </c:pt>
                <c:pt idx="128">
                  <c:v>45858.143281810058</c:v>
                </c:pt>
                <c:pt idx="129">
                  <c:v>45734.231195316046</c:v>
                </c:pt>
                <c:pt idx="130">
                  <c:v>46188.046330675053</c:v>
                </c:pt>
                <c:pt idx="131">
                  <c:v>46765.051957086056</c:v>
                </c:pt>
                <c:pt idx="132">
                  <c:v>47090.224671608055</c:v>
                </c:pt>
                <c:pt idx="133">
                  <c:v>47240.191885558059</c:v>
                </c:pt>
                <c:pt idx="134">
                  <c:v>46889.646199796058</c:v>
                </c:pt>
                <c:pt idx="135">
                  <c:v>46749.877552873069</c:v>
                </c:pt>
                <c:pt idx="136">
                  <c:v>46040</c:v>
                </c:pt>
                <c:pt idx="137" formatCode="#,##0_);\(#,##0\)">
                  <c:v>45690.555834718303</c:v>
                </c:pt>
                <c:pt idx="138" formatCode="#,##0_);\(#,##0\)">
                  <c:v>45775</c:v>
                </c:pt>
                <c:pt idx="139" formatCode="#,##0_);\(#,##0\)">
                  <c:v>45782.829915324357</c:v>
                </c:pt>
                <c:pt idx="140" formatCode="#,##0_);\(#,##0\)">
                  <c:v>45415.121561972352</c:v>
                </c:pt>
                <c:pt idx="141" formatCode="#,##0_);\(#,##0\)">
                  <c:v>45282.802240393357</c:v>
                </c:pt>
                <c:pt idx="142" formatCode="#,##0_);\(#,##0\)">
                  <c:v>45510.453157616364</c:v>
                </c:pt>
                <c:pt idx="143" formatCode="#,##0_);\(#,##0\)">
                  <c:v>46520.653822108652</c:v>
                </c:pt>
                <c:pt idx="144" formatCode="#,##0_);\(#,##0\)">
                  <c:v>46921.623125377657</c:v>
                </c:pt>
                <c:pt idx="145" formatCode="#,##0_);\(#,##0\)">
                  <c:v>46909.590538204655</c:v>
                </c:pt>
                <c:pt idx="146" formatCode="#,##0_);\(#,##0\)">
                  <c:v>46766.339916630641</c:v>
                </c:pt>
                <c:pt idx="147" formatCode="#,##0_);\(#,##0\)">
                  <c:v>45819.36059469774</c:v>
                </c:pt>
                <c:pt idx="148" formatCode="#,##0_);\(#,##0\)">
                  <c:v>45401.705661725711</c:v>
                </c:pt>
                <c:pt idx="149" formatCode="#,##0_);\(#,##0\)">
                  <c:v>45181.66111109771</c:v>
                </c:pt>
                <c:pt idx="150" formatCode="_(* #,##0_);_(* \(#,##0\);_(* &quot;-&quot;??_);_(@_)">
                  <c:v>44861</c:v>
                </c:pt>
                <c:pt idx="151" formatCode="_(* #,##0_);_(* \(#,##0\);_(* &quot;-&quot;??_);_(@_)">
                  <c:v>44792.87014521713</c:v>
                </c:pt>
                <c:pt idx="152">
                  <c:v>44523</c:v>
                </c:pt>
                <c:pt idx="153" formatCode="_(* #,##0_);_(* \(#,##0\);_(* &quot;-&quot;??_);_(@_)">
                  <c:v>44354</c:v>
                </c:pt>
                <c:pt idx="154" formatCode="_(* #,##0_);_(* \(#,##0\);_(* &quot;-&quot;??_);_(@_)">
                  <c:v>44615.281137212354</c:v>
                </c:pt>
                <c:pt idx="155">
                  <c:v>45223.364558458517</c:v>
                </c:pt>
                <c:pt idx="156" formatCode="_(* #,##0_);_(* \(#,##0\);_(* &quot;-&quot;??_);_(@_)">
                  <c:v>45555.560912718509</c:v>
                </c:pt>
                <c:pt idx="157" formatCode="_(* #,##0_);_(* \(#,##0\);_(* &quot;-&quot;??_);_(@_)">
                  <c:v>45962.478830457505</c:v>
                </c:pt>
                <c:pt idx="158" formatCode="_(* #,##0_);_(* \(#,##0\);_(* &quot;-&quot;??_);_(@_)">
                  <c:v>45411.787896370588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ED-4359-A831-0BC99C80269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'Deb. ne vite'!$B$2:$FM$3</c:f>
              <c:multiLvlStrCache>
                <c:ptCount val="168"/>
                <c:lvl>
                  <c:pt idx="0">
                    <c:v>Janar</c:v>
                  </c:pt>
                  <c:pt idx="1">
                    <c:v>Shkurt</c:v>
                  </c:pt>
                  <c:pt idx="2">
                    <c:v>Mars</c:v>
                  </c:pt>
                  <c:pt idx="3">
                    <c:v>Prill</c:v>
                  </c:pt>
                  <c:pt idx="4">
                    <c:v>Maj</c:v>
                  </c:pt>
                  <c:pt idx="5">
                    <c:v>Qershor</c:v>
                  </c:pt>
                  <c:pt idx="6">
                    <c:v>Korrik</c:v>
                  </c:pt>
                  <c:pt idx="7">
                    <c:v>Gusht</c:v>
                  </c:pt>
                  <c:pt idx="8">
                    <c:v>Shtator</c:v>
                  </c:pt>
                  <c:pt idx="9">
                    <c:v>Tetor</c:v>
                  </c:pt>
                  <c:pt idx="10">
                    <c:v>Nentor</c:v>
                  </c:pt>
                  <c:pt idx="11">
                    <c:v>Dhjetor</c:v>
                  </c:pt>
                  <c:pt idx="12">
                    <c:v>Janar</c:v>
                  </c:pt>
                  <c:pt idx="13">
                    <c:v>Shkurt</c:v>
                  </c:pt>
                  <c:pt idx="14">
                    <c:v>Mars</c:v>
                  </c:pt>
                  <c:pt idx="15">
                    <c:v>Prill</c:v>
                  </c:pt>
                  <c:pt idx="16">
                    <c:v>Maj</c:v>
                  </c:pt>
                  <c:pt idx="17">
                    <c:v>Qershor</c:v>
                  </c:pt>
                  <c:pt idx="18">
                    <c:v>Korrik</c:v>
                  </c:pt>
                  <c:pt idx="19">
                    <c:v>Gusht</c:v>
                  </c:pt>
                  <c:pt idx="20">
                    <c:v>Shtator</c:v>
                  </c:pt>
                  <c:pt idx="21">
                    <c:v>Tetor</c:v>
                  </c:pt>
                  <c:pt idx="22">
                    <c:v>Nentor</c:v>
                  </c:pt>
                  <c:pt idx="23">
                    <c:v>Dhjetor</c:v>
                  </c:pt>
                  <c:pt idx="24">
                    <c:v>Janar</c:v>
                  </c:pt>
                  <c:pt idx="25">
                    <c:v>Shkurt</c:v>
                  </c:pt>
                  <c:pt idx="26">
                    <c:v>Mars</c:v>
                  </c:pt>
                  <c:pt idx="27">
                    <c:v>Prill</c:v>
                  </c:pt>
                  <c:pt idx="28">
                    <c:v>Maj</c:v>
                  </c:pt>
                  <c:pt idx="29">
                    <c:v>Qershor</c:v>
                  </c:pt>
                  <c:pt idx="30">
                    <c:v>Korrik</c:v>
                  </c:pt>
                  <c:pt idx="31">
                    <c:v>Gusht</c:v>
                  </c:pt>
                  <c:pt idx="32">
                    <c:v>Shtator</c:v>
                  </c:pt>
                  <c:pt idx="33">
                    <c:v>Tetor</c:v>
                  </c:pt>
                  <c:pt idx="34">
                    <c:v>Nentor</c:v>
                  </c:pt>
                  <c:pt idx="35">
                    <c:v>Dhjetor</c:v>
                  </c:pt>
                  <c:pt idx="36">
                    <c:v>Janar</c:v>
                  </c:pt>
                  <c:pt idx="37">
                    <c:v>Shkurt</c:v>
                  </c:pt>
                  <c:pt idx="38">
                    <c:v>Mars</c:v>
                  </c:pt>
                  <c:pt idx="39">
                    <c:v>Prill</c:v>
                  </c:pt>
                  <c:pt idx="40">
                    <c:v>Maj</c:v>
                  </c:pt>
                  <c:pt idx="41">
                    <c:v>Qershor</c:v>
                  </c:pt>
                  <c:pt idx="42">
                    <c:v>Korrik</c:v>
                  </c:pt>
                  <c:pt idx="43">
                    <c:v>Gusht</c:v>
                  </c:pt>
                  <c:pt idx="44">
                    <c:v>Shtator</c:v>
                  </c:pt>
                  <c:pt idx="45">
                    <c:v>Tetor</c:v>
                  </c:pt>
                  <c:pt idx="46">
                    <c:v>Nentor</c:v>
                  </c:pt>
                  <c:pt idx="47">
                    <c:v>Dhjetor</c:v>
                  </c:pt>
                  <c:pt idx="48">
                    <c:v>Janar</c:v>
                  </c:pt>
                  <c:pt idx="49">
                    <c:v>Shkurt</c:v>
                  </c:pt>
                  <c:pt idx="50">
                    <c:v>Mars</c:v>
                  </c:pt>
                  <c:pt idx="51">
                    <c:v>Prill</c:v>
                  </c:pt>
                  <c:pt idx="52">
                    <c:v>Maj</c:v>
                  </c:pt>
                  <c:pt idx="53">
                    <c:v>Qershor</c:v>
                  </c:pt>
                  <c:pt idx="54">
                    <c:v>Korrik</c:v>
                  </c:pt>
                  <c:pt idx="55">
                    <c:v>Gusht</c:v>
                  </c:pt>
                  <c:pt idx="56">
                    <c:v>Shtator</c:v>
                  </c:pt>
                  <c:pt idx="57">
                    <c:v>Tetor</c:v>
                  </c:pt>
                  <c:pt idx="58">
                    <c:v>Nentor</c:v>
                  </c:pt>
                  <c:pt idx="59">
                    <c:v>Dhjetor</c:v>
                  </c:pt>
                  <c:pt idx="60">
                    <c:v>Janar</c:v>
                  </c:pt>
                  <c:pt idx="61">
                    <c:v>Shkurt</c:v>
                  </c:pt>
                  <c:pt idx="62">
                    <c:v>Mars</c:v>
                  </c:pt>
                  <c:pt idx="63">
                    <c:v>Prill</c:v>
                  </c:pt>
                  <c:pt idx="64">
                    <c:v>Maj</c:v>
                  </c:pt>
                  <c:pt idx="65">
                    <c:v>Qershor</c:v>
                  </c:pt>
                  <c:pt idx="66">
                    <c:v>Korrik</c:v>
                  </c:pt>
                  <c:pt idx="67">
                    <c:v>Gusht</c:v>
                  </c:pt>
                  <c:pt idx="68">
                    <c:v>Shtator</c:v>
                  </c:pt>
                  <c:pt idx="69">
                    <c:v>Tetor</c:v>
                  </c:pt>
                  <c:pt idx="70">
                    <c:v>Nentor</c:v>
                  </c:pt>
                  <c:pt idx="71">
                    <c:v>Dhjetor</c:v>
                  </c:pt>
                  <c:pt idx="72">
                    <c:v>Janar</c:v>
                  </c:pt>
                  <c:pt idx="73">
                    <c:v>Shkurt</c:v>
                  </c:pt>
                  <c:pt idx="74">
                    <c:v>Mars</c:v>
                  </c:pt>
                  <c:pt idx="75">
                    <c:v>Prill</c:v>
                  </c:pt>
                  <c:pt idx="76">
                    <c:v>Maj</c:v>
                  </c:pt>
                  <c:pt idx="77">
                    <c:v>Qershor</c:v>
                  </c:pt>
                  <c:pt idx="78">
                    <c:v>Korrik</c:v>
                  </c:pt>
                  <c:pt idx="79">
                    <c:v>Gusht</c:v>
                  </c:pt>
                  <c:pt idx="80">
                    <c:v>Shtator</c:v>
                  </c:pt>
                  <c:pt idx="81">
                    <c:v>Tetor</c:v>
                  </c:pt>
                  <c:pt idx="82">
                    <c:v>Nentor</c:v>
                  </c:pt>
                  <c:pt idx="83">
                    <c:v>Dhjetor</c:v>
                  </c:pt>
                  <c:pt idx="84">
                    <c:v>Janar</c:v>
                  </c:pt>
                  <c:pt idx="85">
                    <c:v>Shkurt</c:v>
                  </c:pt>
                  <c:pt idx="86">
                    <c:v>Mars</c:v>
                  </c:pt>
                  <c:pt idx="87">
                    <c:v>Prill</c:v>
                  </c:pt>
                  <c:pt idx="88">
                    <c:v>Maj</c:v>
                  </c:pt>
                  <c:pt idx="89">
                    <c:v>Qershor</c:v>
                  </c:pt>
                  <c:pt idx="90">
                    <c:v>Korrik</c:v>
                  </c:pt>
                  <c:pt idx="91">
                    <c:v>Gusht</c:v>
                  </c:pt>
                  <c:pt idx="92">
                    <c:v>Shtator</c:v>
                  </c:pt>
                  <c:pt idx="93">
                    <c:v>Tetor</c:v>
                  </c:pt>
                  <c:pt idx="94">
                    <c:v>Nentor</c:v>
                  </c:pt>
                  <c:pt idx="95">
                    <c:v>Dhjetor</c:v>
                  </c:pt>
                  <c:pt idx="96">
                    <c:v>Janar</c:v>
                  </c:pt>
                  <c:pt idx="97">
                    <c:v>Shkurt</c:v>
                  </c:pt>
                  <c:pt idx="98">
                    <c:v>Mars</c:v>
                  </c:pt>
                  <c:pt idx="99">
                    <c:v>Prill</c:v>
                  </c:pt>
                  <c:pt idx="100">
                    <c:v>Maj</c:v>
                  </c:pt>
                  <c:pt idx="101">
                    <c:v>Qershor</c:v>
                  </c:pt>
                  <c:pt idx="102">
                    <c:v>Korrik</c:v>
                  </c:pt>
                  <c:pt idx="103">
                    <c:v>Gusht</c:v>
                  </c:pt>
                  <c:pt idx="104">
                    <c:v>Shtator</c:v>
                  </c:pt>
                  <c:pt idx="105">
                    <c:v>Tetor</c:v>
                  </c:pt>
                  <c:pt idx="106">
                    <c:v>Nentor</c:v>
                  </c:pt>
                  <c:pt idx="107">
                    <c:v>Dhjetor</c:v>
                  </c:pt>
                  <c:pt idx="108">
                    <c:v>Janar</c:v>
                  </c:pt>
                  <c:pt idx="109">
                    <c:v>Shkurt</c:v>
                  </c:pt>
                  <c:pt idx="110">
                    <c:v>Mars</c:v>
                  </c:pt>
                  <c:pt idx="111">
                    <c:v>Prill</c:v>
                  </c:pt>
                  <c:pt idx="112">
                    <c:v>Maj</c:v>
                  </c:pt>
                  <c:pt idx="113">
                    <c:v>Qershor</c:v>
                  </c:pt>
                  <c:pt idx="114">
                    <c:v>Korrik</c:v>
                  </c:pt>
                  <c:pt idx="115">
                    <c:v>Gusht</c:v>
                  </c:pt>
                  <c:pt idx="116">
                    <c:v>Shtator</c:v>
                  </c:pt>
                  <c:pt idx="117">
                    <c:v>Tetor</c:v>
                  </c:pt>
                  <c:pt idx="118">
                    <c:v>Nentor</c:v>
                  </c:pt>
                  <c:pt idx="119">
                    <c:v>Dhjetor</c:v>
                  </c:pt>
                  <c:pt idx="120">
                    <c:v>Janar</c:v>
                  </c:pt>
                  <c:pt idx="121">
                    <c:v>Shkurt</c:v>
                  </c:pt>
                  <c:pt idx="122">
                    <c:v>Mars</c:v>
                  </c:pt>
                  <c:pt idx="123">
                    <c:v>Prill</c:v>
                  </c:pt>
                  <c:pt idx="124">
                    <c:v>Maj</c:v>
                  </c:pt>
                  <c:pt idx="125">
                    <c:v>Qershor</c:v>
                  </c:pt>
                  <c:pt idx="126">
                    <c:v>Korrik</c:v>
                  </c:pt>
                  <c:pt idx="127">
                    <c:v>Gusht</c:v>
                  </c:pt>
                  <c:pt idx="128">
                    <c:v>Shtator</c:v>
                  </c:pt>
                  <c:pt idx="129">
                    <c:v>Tetor</c:v>
                  </c:pt>
                  <c:pt idx="130">
                    <c:v>Nentor</c:v>
                  </c:pt>
                  <c:pt idx="131">
                    <c:v>Dhjetor</c:v>
                  </c:pt>
                  <c:pt idx="132">
                    <c:v>Janar</c:v>
                  </c:pt>
                  <c:pt idx="133">
                    <c:v>Shkurt</c:v>
                  </c:pt>
                  <c:pt idx="134">
                    <c:v>Mars</c:v>
                  </c:pt>
                  <c:pt idx="135">
                    <c:v>Prill</c:v>
                  </c:pt>
                  <c:pt idx="136">
                    <c:v>Maj</c:v>
                  </c:pt>
                  <c:pt idx="137">
                    <c:v>Qershor</c:v>
                  </c:pt>
                  <c:pt idx="138">
                    <c:v>Korrik</c:v>
                  </c:pt>
                  <c:pt idx="139">
                    <c:v>Gusht</c:v>
                  </c:pt>
                  <c:pt idx="140">
                    <c:v>Shtator</c:v>
                  </c:pt>
                  <c:pt idx="141">
                    <c:v>Tetor</c:v>
                  </c:pt>
                  <c:pt idx="142">
                    <c:v>Nentor</c:v>
                  </c:pt>
                  <c:pt idx="143">
                    <c:v>Dhjetor</c:v>
                  </c:pt>
                  <c:pt idx="144">
                    <c:v>Janar</c:v>
                  </c:pt>
                  <c:pt idx="145">
                    <c:v>Shkurt</c:v>
                  </c:pt>
                  <c:pt idx="146">
                    <c:v>Mars</c:v>
                  </c:pt>
                  <c:pt idx="147">
                    <c:v>Prill</c:v>
                  </c:pt>
                  <c:pt idx="148">
                    <c:v>Maj</c:v>
                  </c:pt>
                  <c:pt idx="149">
                    <c:v>Qershor</c:v>
                  </c:pt>
                  <c:pt idx="150">
                    <c:v>Korrik</c:v>
                  </c:pt>
                  <c:pt idx="151">
                    <c:v>Gusht</c:v>
                  </c:pt>
                  <c:pt idx="152">
                    <c:v>Shtator</c:v>
                  </c:pt>
                  <c:pt idx="153">
                    <c:v>Tetor</c:v>
                  </c:pt>
                  <c:pt idx="154">
                    <c:v>Nentor</c:v>
                  </c:pt>
                  <c:pt idx="155">
                    <c:v>Dhjetor</c:v>
                  </c:pt>
                  <c:pt idx="156">
                    <c:v>Janar</c:v>
                  </c:pt>
                  <c:pt idx="157">
                    <c:v>Shkurt</c:v>
                  </c:pt>
                  <c:pt idx="158">
                    <c:v>Mars</c:v>
                  </c:pt>
                  <c:pt idx="159">
                    <c:v>Prill</c:v>
                  </c:pt>
                  <c:pt idx="160">
                    <c:v>Maj</c:v>
                  </c:pt>
                  <c:pt idx="161">
                    <c:v>Qershor</c:v>
                  </c:pt>
                  <c:pt idx="162">
                    <c:v>Korrik</c:v>
                  </c:pt>
                  <c:pt idx="163">
                    <c:v>Gusht</c:v>
                  </c:pt>
                  <c:pt idx="164">
                    <c:v>Shtator</c:v>
                  </c:pt>
                  <c:pt idx="165">
                    <c:v>Tetor</c:v>
                  </c:pt>
                  <c:pt idx="166">
                    <c:v>Nentor</c:v>
                  </c:pt>
                  <c:pt idx="167">
                    <c:v>Dhjetor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  <c:pt idx="120">
                    <c:v>2020</c:v>
                  </c:pt>
                  <c:pt idx="132">
                    <c:v>2021</c:v>
                  </c:pt>
                  <c:pt idx="144">
                    <c:v>2022</c:v>
                  </c:pt>
                  <c:pt idx="156">
                    <c:v>2023</c:v>
                  </c:pt>
                </c:lvl>
              </c:multiLvlStrCache>
            </c:multiLvlStrRef>
          </c:cat>
          <c:val>
            <c:numRef>
              <c:f>'Deb. ne vite'!$B$5:$FM$5</c:f>
              <c:numCache>
                <c:formatCode>#,##0</c:formatCode>
                <c:ptCount val="168"/>
                <c:pt idx="0">
                  <c:v>4419.0789999999997</c:v>
                </c:pt>
                <c:pt idx="1">
                  <c:v>4655.67</c:v>
                </c:pt>
                <c:pt idx="2" formatCode="_(* #,##0_);_(* \(#,##0\);_(* &quot;-&quot;??_);_(@_)">
                  <c:v>4686.2889999999998</c:v>
                </c:pt>
                <c:pt idx="3" formatCode="_(* #,##0_);_(* \(#,##0\);_(* &quot;-&quot;??_);_(@_)">
                  <c:v>4778.9059999999999</c:v>
                </c:pt>
                <c:pt idx="4" formatCode="_(* #,##0_);_(* \(#,##0\);_(* &quot;-&quot;??_);_(@_)">
                  <c:v>4940.5870000000004</c:v>
                </c:pt>
                <c:pt idx="5" formatCode="_(* #,##0_);_(* \(#,##0\);_(* &quot;-&quot;??_);_(@_)">
                  <c:v>5201.2250000000004</c:v>
                </c:pt>
                <c:pt idx="6" formatCode="_(* #,##0_);_(* \(#,##0\);_(* &quot;-&quot;??_);_(@_)">
                  <c:v>5353.8019999999997</c:v>
                </c:pt>
                <c:pt idx="7">
                  <c:v>5591.1379999999999</c:v>
                </c:pt>
                <c:pt idx="8">
                  <c:v>5680.6989999999996</c:v>
                </c:pt>
                <c:pt idx="9">
                  <c:v>5992.7058715060002</c:v>
                </c:pt>
                <c:pt idx="10">
                  <c:v>6843.8685091079997</c:v>
                </c:pt>
                <c:pt idx="11">
                  <c:v>7086.2625091079999</c:v>
                </c:pt>
                <c:pt idx="12">
                  <c:v>6894.9117603679979</c:v>
                </c:pt>
                <c:pt idx="13">
                  <c:v>7136.0991312679989</c:v>
                </c:pt>
                <c:pt idx="14">
                  <c:v>6973.4498233934592</c:v>
                </c:pt>
                <c:pt idx="15">
                  <c:v>7274.964722171414</c:v>
                </c:pt>
                <c:pt idx="16">
                  <c:v>6978.2686181207664</c:v>
                </c:pt>
                <c:pt idx="17">
                  <c:v>7490.1879157513113</c:v>
                </c:pt>
                <c:pt idx="18">
                  <c:v>7766.3811179675095</c:v>
                </c:pt>
                <c:pt idx="19">
                  <c:v>8010.2265549291533</c:v>
                </c:pt>
                <c:pt idx="20">
                  <c:v>8312.7198679270005</c:v>
                </c:pt>
                <c:pt idx="21">
                  <c:v>8558.4615065587695</c:v>
                </c:pt>
                <c:pt idx="22">
                  <c:v>8749.7107775379718</c:v>
                </c:pt>
                <c:pt idx="23">
                  <c:v>8738.0140768181263</c:v>
                </c:pt>
                <c:pt idx="24">
                  <c:v>8630.8504832598264</c:v>
                </c:pt>
                <c:pt idx="25">
                  <c:v>8625.048608156827</c:v>
                </c:pt>
                <c:pt idx="26">
                  <c:v>8849.6141675648269</c:v>
                </c:pt>
                <c:pt idx="27">
                  <c:v>8548.5306087557256</c:v>
                </c:pt>
                <c:pt idx="28">
                  <c:v>8566.4821504261981</c:v>
                </c:pt>
                <c:pt idx="29">
                  <c:v>8675.368254107274</c:v>
                </c:pt>
                <c:pt idx="30">
                  <c:v>8629.6403206247014</c:v>
                </c:pt>
                <c:pt idx="31">
                  <c:v>8689.4311122081745</c:v>
                </c:pt>
                <c:pt idx="32">
                  <c:v>8819.5248568368243</c:v>
                </c:pt>
                <c:pt idx="33">
                  <c:v>8752.7900127952507</c:v>
                </c:pt>
                <c:pt idx="34">
                  <c:v>8919.8087502500312</c:v>
                </c:pt>
                <c:pt idx="35">
                  <c:v>9138.3790768181279</c:v>
                </c:pt>
                <c:pt idx="36">
                  <c:v>9422.3772569594876</c:v>
                </c:pt>
                <c:pt idx="37">
                  <c:v>9600.8244472558217</c:v>
                </c:pt>
                <c:pt idx="38">
                  <c:v>9795.8395583146921</c:v>
                </c:pt>
                <c:pt idx="39">
                  <c:v>9781.7929364889096</c:v>
                </c:pt>
                <c:pt idx="40">
                  <c:v>9893.4920724906005</c:v>
                </c:pt>
                <c:pt idx="41">
                  <c:v>10252.300454784003</c:v>
                </c:pt>
                <c:pt idx="42">
                  <c:v>10318.090462912422</c:v>
                </c:pt>
                <c:pt idx="43">
                  <c:v>10486.967690261326</c:v>
                </c:pt>
                <c:pt idx="44">
                  <c:v>10419.190986909029</c:v>
                </c:pt>
                <c:pt idx="45">
                  <c:v>10320.734100479031</c:v>
                </c:pt>
                <c:pt idx="46">
                  <c:v>10192.057024428832</c:v>
                </c:pt>
                <c:pt idx="47">
                  <c:v>10148.932411263826</c:v>
                </c:pt>
                <c:pt idx="48">
                  <c:v>10067.133129003829</c:v>
                </c:pt>
                <c:pt idx="49">
                  <c:v>10072.680752628856</c:v>
                </c:pt>
                <c:pt idx="50">
                  <c:v>10132.983664161686</c:v>
                </c:pt>
                <c:pt idx="51">
                  <c:v>10228.180642081716</c:v>
                </c:pt>
                <c:pt idx="52">
                  <c:v>10256.641407161713</c:v>
                </c:pt>
                <c:pt idx="53">
                  <c:v>10408.412244930591</c:v>
                </c:pt>
                <c:pt idx="54">
                  <c:v>10534.795519994901</c:v>
                </c:pt>
                <c:pt idx="55">
                  <c:v>10744.467780845893</c:v>
                </c:pt>
                <c:pt idx="56">
                  <c:v>10649.051306085892</c:v>
                </c:pt>
                <c:pt idx="57">
                  <c:v>10649.051306085892</c:v>
                </c:pt>
                <c:pt idx="58">
                  <c:v>10649.051306085892</c:v>
                </c:pt>
                <c:pt idx="59">
                  <c:v>10649.051306085892</c:v>
                </c:pt>
                <c:pt idx="60">
                  <c:v>10123.899538765898</c:v>
                </c:pt>
                <c:pt idx="61">
                  <c:v>10407.872440395895</c:v>
                </c:pt>
                <c:pt idx="62">
                  <c:v>10645.015082915894</c:v>
                </c:pt>
                <c:pt idx="63">
                  <c:v>10649.364167295891</c:v>
                </c:pt>
                <c:pt idx="64">
                  <c:v>10632.769927725893</c:v>
                </c:pt>
                <c:pt idx="65">
                  <c:v>10781.101696288391</c:v>
                </c:pt>
                <c:pt idx="66">
                  <c:v>11076.221861128399</c:v>
                </c:pt>
                <c:pt idx="67">
                  <c:v>11208.233549808401</c:v>
                </c:pt>
                <c:pt idx="68">
                  <c:v>11066.206472458391</c:v>
                </c:pt>
                <c:pt idx="69">
                  <c:v>10758.642060638391</c:v>
                </c:pt>
                <c:pt idx="70">
                  <c:v>10883.548488108388</c:v>
                </c:pt>
                <c:pt idx="71">
                  <c:v>11104.827777918392</c:v>
                </c:pt>
                <c:pt idx="72">
                  <c:v>10993.461526968294</c:v>
                </c:pt>
                <c:pt idx="73">
                  <c:v>10978.833882088265</c:v>
                </c:pt>
                <c:pt idx="74">
                  <c:v>11019.001886728072</c:v>
                </c:pt>
                <c:pt idx="75">
                  <c:v>11091.406700228064</c:v>
                </c:pt>
                <c:pt idx="76">
                  <c:v>10344.174760418213</c:v>
                </c:pt>
                <c:pt idx="77">
                  <c:v>10720.719597608217</c:v>
                </c:pt>
                <c:pt idx="78">
                  <c:v>10950.716643568225</c:v>
                </c:pt>
                <c:pt idx="79">
                  <c:v>10884.905572238222</c:v>
                </c:pt>
                <c:pt idx="80">
                  <c:v>10746.585391117647</c:v>
                </c:pt>
                <c:pt idx="81">
                  <c:v>10561.020907137654</c:v>
                </c:pt>
                <c:pt idx="82">
                  <c:v>10800.215850447617</c:v>
                </c:pt>
                <c:pt idx="83">
                  <c:v>11097.709981347612</c:v>
                </c:pt>
                <c:pt idx="84">
                  <c:v>10996.03373192751</c:v>
                </c:pt>
                <c:pt idx="85">
                  <c:v>10996.088131986804</c:v>
                </c:pt>
                <c:pt idx="86">
                  <c:v>10906.783579636804</c:v>
                </c:pt>
                <c:pt idx="87">
                  <c:v>10989.744985396785</c:v>
                </c:pt>
                <c:pt idx="88">
                  <c:v>10909.988376466383</c:v>
                </c:pt>
                <c:pt idx="89">
                  <c:v>11137.850243936382</c:v>
                </c:pt>
                <c:pt idx="90">
                  <c:v>11479.719709596387</c:v>
                </c:pt>
                <c:pt idx="91">
                  <c:v>11599.266245896386</c:v>
                </c:pt>
                <c:pt idx="92">
                  <c:v>11264.206458176383</c:v>
                </c:pt>
                <c:pt idx="93">
                  <c:v>11021.430911476382</c:v>
                </c:pt>
                <c:pt idx="94">
                  <c:v>11120.64479019634</c:v>
                </c:pt>
                <c:pt idx="95">
                  <c:v>11447.17913869087</c:v>
                </c:pt>
                <c:pt idx="96">
                  <c:v>11141.227666708877</c:v>
                </c:pt>
                <c:pt idx="97">
                  <c:v>11189.977996815875</c:v>
                </c:pt>
                <c:pt idx="98">
                  <c:v>11192.863982980873</c:v>
                </c:pt>
                <c:pt idx="99">
                  <c:v>10893.227863069869</c:v>
                </c:pt>
                <c:pt idx="100">
                  <c:v>10928.96678149987</c:v>
                </c:pt>
                <c:pt idx="101">
                  <c:v>11179.650128491872</c:v>
                </c:pt>
                <c:pt idx="102">
                  <c:v>11439.427612642914</c:v>
                </c:pt>
                <c:pt idx="103">
                  <c:v>11589.649297888916</c:v>
                </c:pt>
                <c:pt idx="104">
                  <c:v>11468.795878702913</c:v>
                </c:pt>
                <c:pt idx="105">
                  <c:v>11102.186424219708</c:v>
                </c:pt>
                <c:pt idx="106">
                  <c:v>11235.287769268911</c:v>
                </c:pt>
                <c:pt idx="107">
                  <c:v>11445.547106006921</c:v>
                </c:pt>
                <c:pt idx="108" formatCode="_-* #,##0_-;\-* #,##0_-;_-* &quot;-&quot;??_-;_-@_-">
                  <c:v>11327</c:v>
                </c:pt>
                <c:pt idx="109" formatCode="_-* #,##0_-;\-* #,##0_-;_-* &quot;-&quot;??_-;_-@_-">
                  <c:v>11235</c:v>
                </c:pt>
                <c:pt idx="110" formatCode="_-* #,##0_-;\-* #,##0_-;_-* &quot;-&quot;??_-;_-@_-">
                  <c:v>11122</c:v>
                </c:pt>
                <c:pt idx="111" formatCode="_-* #,##0_-;\-* #,##0_-;_-* &quot;-&quot;??_-;_-@_-">
                  <c:v>11088</c:v>
                </c:pt>
                <c:pt idx="112" formatCode="_-* #,##0_-;\-* #,##0_-;_-* &quot;-&quot;??_-;_-@_-">
                  <c:v>11032</c:v>
                </c:pt>
                <c:pt idx="113" formatCode="_-* #,##0_-;\-* #,##0_-;_-* &quot;-&quot;??_-;_-@_-">
                  <c:v>11432</c:v>
                </c:pt>
                <c:pt idx="114">
                  <c:v>11555.484265781906</c:v>
                </c:pt>
                <c:pt idx="115">
                  <c:v>11432</c:v>
                </c:pt>
                <c:pt idx="116">
                  <c:v>11435.193202756003</c:v>
                </c:pt>
                <c:pt idx="117">
                  <c:v>11118.200383317999</c:v>
                </c:pt>
                <c:pt idx="118">
                  <c:v>11252.890550192993</c:v>
                </c:pt>
                <c:pt idx="119">
                  <c:v>11304.491888938002</c:v>
                </c:pt>
                <c:pt idx="120" formatCode="#,##0_);\(#,##0\)">
                  <c:v>11163.673072363004</c:v>
                </c:pt>
                <c:pt idx="121" formatCode="#,##0_);\(#,##0\)">
                  <c:v>11268.080721964005</c:v>
                </c:pt>
                <c:pt idx="122" formatCode="#,##0_);\(#,##0\)">
                  <c:v>11075.543816160005</c:v>
                </c:pt>
                <c:pt idx="123" formatCode="#,##0_);\(#,##0\)">
                  <c:v>10710.254445879005</c:v>
                </c:pt>
                <c:pt idx="124" formatCode="_(* #,##0_);_(* \(#,##0\);_(* &quot;-&quot;??_);_(@_)">
                  <c:v>10631.507762399004</c:v>
                </c:pt>
                <c:pt idx="125" formatCode="_(* #,##0_);_(* \(#,##0\);_(* &quot;-&quot;??_);_(@_)">
                  <c:v>10880.092204702005</c:v>
                </c:pt>
                <c:pt idx="126">
                  <c:v>11415.058096407998</c:v>
                </c:pt>
                <c:pt idx="127">
                  <c:v>11474.738220775007</c:v>
                </c:pt>
                <c:pt idx="128">
                  <c:v>11373.281631008107</c:v>
                </c:pt>
                <c:pt idx="129">
                  <c:v>11066.183673085108</c:v>
                </c:pt>
                <c:pt idx="130">
                  <c:v>11109.75753773611</c:v>
                </c:pt>
                <c:pt idx="131">
                  <c:v>11100.182716558098</c:v>
                </c:pt>
                <c:pt idx="132">
                  <c:v>11076.090446487096</c:v>
                </c:pt>
                <c:pt idx="133">
                  <c:v>11142.333075253095</c:v>
                </c:pt>
                <c:pt idx="134">
                  <c:v>11032.667056538197</c:v>
                </c:pt>
                <c:pt idx="135">
                  <c:v>11097.251884093195</c:v>
                </c:pt>
                <c:pt idx="136">
                  <c:v>10862</c:v>
                </c:pt>
                <c:pt idx="137" formatCode="#,##0_);\(#,##0\)">
                  <c:v>11129.516020937386</c:v>
                </c:pt>
                <c:pt idx="138" formatCode="#,##0_);\(#,##0\)">
                  <c:v>11669</c:v>
                </c:pt>
                <c:pt idx="139" formatCode="#,##0_);\(#,##0\)">
                  <c:v>11822.608140684388</c:v>
                </c:pt>
                <c:pt idx="140" formatCode="#,##0_);\(#,##0\)">
                  <c:v>11514.344239653587</c:v>
                </c:pt>
                <c:pt idx="141" formatCode="#,##0_);\(#,##0\)">
                  <c:v>11097.615660241585</c:v>
                </c:pt>
                <c:pt idx="142" formatCode="#,##0_);\(#,##0\)">
                  <c:v>11132.646776366986</c:v>
                </c:pt>
                <c:pt idx="143" formatCode="#,##0_);\(#,##0\)">
                  <c:v>11392.862706987984</c:v>
                </c:pt>
                <c:pt idx="144" formatCode="#,##0_);\(#,##0\)">
                  <c:v>11677.509748685086</c:v>
                </c:pt>
                <c:pt idx="145" formatCode="#,##0_);\(#,##0\)">
                  <c:v>12007.538785438082</c:v>
                </c:pt>
                <c:pt idx="146" formatCode="#,##0_);\(#,##0\)">
                  <c:v>11899.731626275086</c:v>
                </c:pt>
                <c:pt idx="147" formatCode="#,##0_);\(#,##0\)">
                  <c:v>11617.673719048087</c:v>
                </c:pt>
                <c:pt idx="148" formatCode="#,##0_);\(#,##0\)">
                  <c:v>11729.262860240089</c:v>
                </c:pt>
                <c:pt idx="149" formatCode="#,##0_);\(#,##0\)">
                  <c:v>12084.416886360186</c:v>
                </c:pt>
                <c:pt idx="150" formatCode="_(* #,##0_);_(* \(#,##0\);_(* &quot;-&quot;??_);_(@_)">
                  <c:v>12079.804561950292</c:v>
                </c:pt>
                <c:pt idx="151" formatCode="_(* #,##0_);_(* \(#,##0\);_(* &quot;-&quot;??_);_(@_)">
                  <c:v>12028.014725631288</c:v>
                </c:pt>
                <c:pt idx="152">
                  <c:v>11782</c:v>
                </c:pt>
                <c:pt idx="153" formatCode="_(* #,##0_);_(* \(#,##0\);_(* &quot;-&quot;??_);_(@_)">
                  <c:v>11538</c:v>
                </c:pt>
                <c:pt idx="154" formatCode="_(* #,##0_);_(* \(#,##0\);_(* &quot;-&quot;??_);_(@_)">
                  <c:v>11589.486760851245</c:v>
                </c:pt>
                <c:pt idx="155">
                  <c:v>11712.249339979977</c:v>
                </c:pt>
                <c:pt idx="156" formatCode="_(* #,##0_);_(* \(#,##0\);_(* &quot;-&quot;??_);_(@_)">
                  <c:v>11597.159761011973</c:v>
                </c:pt>
                <c:pt idx="157" formatCode="_(* #,##0_);_(* \(#,##0\);_(* &quot;-&quot;??_);_(@_)">
                  <c:v>11790.069488486975</c:v>
                </c:pt>
                <c:pt idx="158" formatCode="_(* #,##0_);_(* \(#,##0\);_(* &quot;-&quot;??_);_(@_)">
                  <c:v>11615.765405588283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ED-4359-A831-0BC99C802699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'Deb. ne vite'!$B$2:$FM$3</c:f>
              <c:multiLvlStrCache>
                <c:ptCount val="168"/>
                <c:lvl>
                  <c:pt idx="0">
                    <c:v>Janar</c:v>
                  </c:pt>
                  <c:pt idx="1">
                    <c:v>Shkurt</c:v>
                  </c:pt>
                  <c:pt idx="2">
                    <c:v>Mars</c:v>
                  </c:pt>
                  <c:pt idx="3">
                    <c:v>Prill</c:v>
                  </c:pt>
                  <c:pt idx="4">
                    <c:v>Maj</c:v>
                  </c:pt>
                  <c:pt idx="5">
                    <c:v>Qershor</c:v>
                  </c:pt>
                  <c:pt idx="6">
                    <c:v>Korrik</c:v>
                  </c:pt>
                  <c:pt idx="7">
                    <c:v>Gusht</c:v>
                  </c:pt>
                  <c:pt idx="8">
                    <c:v>Shtator</c:v>
                  </c:pt>
                  <c:pt idx="9">
                    <c:v>Tetor</c:v>
                  </c:pt>
                  <c:pt idx="10">
                    <c:v>Nentor</c:v>
                  </c:pt>
                  <c:pt idx="11">
                    <c:v>Dhjetor</c:v>
                  </c:pt>
                  <c:pt idx="12">
                    <c:v>Janar</c:v>
                  </c:pt>
                  <c:pt idx="13">
                    <c:v>Shkurt</c:v>
                  </c:pt>
                  <c:pt idx="14">
                    <c:v>Mars</c:v>
                  </c:pt>
                  <c:pt idx="15">
                    <c:v>Prill</c:v>
                  </c:pt>
                  <c:pt idx="16">
                    <c:v>Maj</c:v>
                  </c:pt>
                  <c:pt idx="17">
                    <c:v>Qershor</c:v>
                  </c:pt>
                  <c:pt idx="18">
                    <c:v>Korrik</c:v>
                  </c:pt>
                  <c:pt idx="19">
                    <c:v>Gusht</c:v>
                  </c:pt>
                  <c:pt idx="20">
                    <c:v>Shtator</c:v>
                  </c:pt>
                  <c:pt idx="21">
                    <c:v>Tetor</c:v>
                  </c:pt>
                  <c:pt idx="22">
                    <c:v>Nentor</c:v>
                  </c:pt>
                  <c:pt idx="23">
                    <c:v>Dhjetor</c:v>
                  </c:pt>
                  <c:pt idx="24">
                    <c:v>Janar</c:v>
                  </c:pt>
                  <c:pt idx="25">
                    <c:v>Shkurt</c:v>
                  </c:pt>
                  <c:pt idx="26">
                    <c:v>Mars</c:v>
                  </c:pt>
                  <c:pt idx="27">
                    <c:v>Prill</c:v>
                  </c:pt>
                  <c:pt idx="28">
                    <c:v>Maj</c:v>
                  </c:pt>
                  <c:pt idx="29">
                    <c:v>Qershor</c:v>
                  </c:pt>
                  <c:pt idx="30">
                    <c:v>Korrik</c:v>
                  </c:pt>
                  <c:pt idx="31">
                    <c:v>Gusht</c:v>
                  </c:pt>
                  <c:pt idx="32">
                    <c:v>Shtator</c:v>
                  </c:pt>
                  <c:pt idx="33">
                    <c:v>Tetor</c:v>
                  </c:pt>
                  <c:pt idx="34">
                    <c:v>Nentor</c:v>
                  </c:pt>
                  <c:pt idx="35">
                    <c:v>Dhjetor</c:v>
                  </c:pt>
                  <c:pt idx="36">
                    <c:v>Janar</c:v>
                  </c:pt>
                  <c:pt idx="37">
                    <c:v>Shkurt</c:v>
                  </c:pt>
                  <c:pt idx="38">
                    <c:v>Mars</c:v>
                  </c:pt>
                  <c:pt idx="39">
                    <c:v>Prill</c:v>
                  </c:pt>
                  <c:pt idx="40">
                    <c:v>Maj</c:v>
                  </c:pt>
                  <c:pt idx="41">
                    <c:v>Qershor</c:v>
                  </c:pt>
                  <c:pt idx="42">
                    <c:v>Korrik</c:v>
                  </c:pt>
                  <c:pt idx="43">
                    <c:v>Gusht</c:v>
                  </c:pt>
                  <c:pt idx="44">
                    <c:v>Shtator</c:v>
                  </c:pt>
                  <c:pt idx="45">
                    <c:v>Tetor</c:v>
                  </c:pt>
                  <c:pt idx="46">
                    <c:v>Nentor</c:v>
                  </c:pt>
                  <c:pt idx="47">
                    <c:v>Dhjetor</c:v>
                  </c:pt>
                  <c:pt idx="48">
                    <c:v>Janar</c:v>
                  </c:pt>
                  <c:pt idx="49">
                    <c:v>Shkurt</c:v>
                  </c:pt>
                  <c:pt idx="50">
                    <c:v>Mars</c:v>
                  </c:pt>
                  <c:pt idx="51">
                    <c:v>Prill</c:v>
                  </c:pt>
                  <c:pt idx="52">
                    <c:v>Maj</c:v>
                  </c:pt>
                  <c:pt idx="53">
                    <c:v>Qershor</c:v>
                  </c:pt>
                  <c:pt idx="54">
                    <c:v>Korrik</c:v>
                  </c:pt>
                  <c:pt idx="55">
                    <c:v>Gusht</c:v>
                  </c:pt>
                  <c:pt idx="56">
                    <c:v>Shtator</c:v>
                  </c:pt>
                  <c:pt idx="57">
                    <c:v>Tetor</c:v>
                  </c:pt>
                  <c:pt idx="58">
                    <c:v>Nentor</c:v>
                  </c:pt>
                  <c:pt idx="59">
                    <c:v>Dhjetor</c:v>
                  </c:pt>
                  <c:pt idx="60">
                    <c:v>Janar</c:v>
                  </c:pt>
                  <c:pt idx="61">
                    <c:v>Shkurt</c:v>
                  </c:pt>
                  <c:pt idx="62">
                    <c:v>Mars</c:v>
                  </c:pt>
                  <c:pt idx="63">
                    <c:v>Prill</c:v>
                  </c:pt>
                  <c:pt idx="64">
                    <c:v>Maj</c:v>
                  </c:pt>
                  <c:pt idx="65">
                    <c:v>Qershor</c:v>
                  </c:pt>
                  <c:pt idx="66">
                    <c:v>Korrik</c:v>
                  </c:pt>
                  <c:pt idx="67">
                    <c:v>Gusht</c:v>
                  </c:pt>
                  <c:pt idx="68">
                    <c:v>Shtator</c:v>
                  </c:pt>
                  <c:pt idx="69">
                    <c:v>Tetor</c:v>
                  </c:pt>
                  <c:pt idx="70">
                    <c:v>Nentor</c:v>
                  </c:pt>
                  <c:pt idx="71">
                    <c:v>Dhjetor</c:v>
                  </c:pt>
                  <c:pt idx="72">
                    <c:v>Janar</c:v>
                  </c:pt>
                  <c:pt idx="73">
                    <c:v>Shkurt</c:v>
                  </c:pt>
                  <c:pt idx="74">
                    <c:v>Mars</c:v>
                  </c:pt>
                  <c:pt idx="75">
                    <c:v>Prill</c:v>
                  </c:pt>
                  <c:pt idx="76">
                    <c:v>Maj</c:v>
                  </c:pt>
                  <c:pt idx="77">
                    <c:v>Qershor</c:v>
                  </c:pt>
                  <c:pt idx="78">
                    <c:v>Korrik</c:v>
                  </c:pt>
                  <c:pt idx="79">
                    <c:v>Gusht</c:v>
                  </c:pt>
                  <c:pt idx="80">
                    <c:v>Shtator</c:v>
                  </c:pt>
                  <c:pt idx="81">
                    <c:v>Tetor</c:v>
                  </c:pt>
                  <c:pt idx="82">
                    <c:v>Nentor</c:v>
                  </c:pt>
                  <c:pt idx="83">
                    <c:v>Dhjetor</c:v>
                  </c:pt>
                  <c:pt idx="84">
                    <c:v>Janar</c:v>
                  </c:pt>
                  <c:pt idx="85">
                    <c:v>Shkurt</c:v>
                  </c:pt>
                  <c:pt idx="86">
                    <c:v>Mars</c:v>
                  </c:pt>
                  <c:pt idx="87">
                    <c:v>Prill</c:v>
                  </c:pt>
                  <c:pt idx="88">
                    <c:v>Maj</c:v>
                  </c:pt>
                  <c:pt idx="89">
                    <c:v>Qershor</c:v>
                  </c:pt>
                  <c:pt idx="90">
                    <c:v>Korrik</c:v>
                  </c:pt>
                  <c:pt idx="91">
                    <c:v>Gusht</c:v>
                  </c:pt>
                  <c:pt idx="92">
                    <c:v>Shtator</c:v>
                  </c:pt>
                  <c:pt idx="93">
                    <c:v>Tetor</c:v>
                  </c:pt>
                  <c:pt idx="94">
                    <c:v>Nentor</c:v>
                  </c:pt>
                  <c:pt idx="95">
                    <c:v>Dhjetor</c:v>
                  </c:pt>
                  <c:pt idx="96">
                    <c:v>Janar</c:v>
                  </c:pt>
                  <c:pt idx="97">
                    <c:v>Shkurt</c:v>
                  </c:pt>
                  <c:pt idx="98">
                    <c:v>Mars</c:v>
                  </c:pt>
                  <c:pt idx="99">
                    <c:v>Prill</c:v>
                  </c:pt>
                  <c:pt idx="100">
                    <c:v>Maj</c:v>
                  </c:pt>
                  <c:pt idx="101">
                    <c:v>Qershor</c:v>
                  </c:pt>
                  <c:pt idx="102">
                    <c:v>Korrik</c:v>
                  </c:pt>
                  <c:pt idx="103">
                    <c:v>Gusht</c:v>
                  </c:pt>
                  <c:pt idx="104">
                    <c:v>Shtator</c:v>
                  </c:pt>
                  <c:pt idx="105">
                    <c:v>Tetor</c:v>
                  </c:pt>
                  <c:pt idx="106">
                    <c:v>Nentor</c:v>
                  </c:pt>
                  <c:pt idx="107">
                    <c:v>Dhjetor</c:v>
                  </c:pt>
                  <c:pt idx="108">
                    <c:v>Janar</c:v>
                  </c:pt>
                  <c:pt idx="109">
                    <c:v>Shkurt</c:v>
                  </c:pt>
                  <c:pt idx="110">
                    <c:v>Mars</c:v>
                  </c:pt>
                  <c:pt idx="111">
                    <c:v>Prill</c:v>
                  </c:pt>
                  <c:pt idx="112">
                    <c:v>Maj</c:v>
                  </c:pt>
                  <c:pt idx="113">
                    <c:v>Qershor</c:v>
                  </c:pt>
                  <c:pt idx="114">
                    <c:v>Korrik</c:v>
                  </c:pt>
                  <c:pt idx="115">
                    <c:v>Gusht</c:v>
                  </c:pt>
                  <c:pt idx="116">
                    <c:v>Shtator</c:v>
                  </c:pt>
                  <c:pt idx="117">
                    <c:v>Tetor</c:v>
                  </c:pt>
                  <c:pt idx="118">
                    <c:v>Nentor</c:v>
                  </c:pt>
                  <c:pt idx="119">
                    <c:v>Dhjetor</c:v>
                  </c:pt>
                  <c:pt idx="120">
                    <c:v>Janar</c:v>
                  </c:pt>
                  <c:pt idx="121">
                    <c:v>Shkurt</c:v>
                  </c:pt>
                  <c:pt idx="122">
                    <c:v>Mars</c:v>
                  </c:pt>
                  <c:pt idx="123">
                    <c:v>Prill</c:v>
                  </c:pt>
                  <c:pt idx="124">
                    <c:v>Maj</c:v>
                  </c:pt>
                  <c:pt idx="125">
                    <c:v>Qershor</c:v>
                  </c:pt>
                  <c:pt idx="126">
                    <c:v>Korrik</c:v>
                  </c:pt>
                  <c:pt idx="127">
                    <c:v>Gusht</c:v>
                  </c:pt>
                  <c:pt idx="128">
                    <c:v>Shtator</c:v>
                  </c:pt>
                  <c:pt idx="129">
                    <c:v>Tetor</c:v>
                  </c:pt>
                  <c:pt idx="130">
                    <c:v>Nentor</c:v>
                  </c:pt>
                  <c:pt idx="131">
                    <c:v>Dhjetor</c:v>
                  </c:pt>
                  <c:pt idx="132">
                    <c:v>Janar</c:v>
                  </c:pt>
                  <c:pt idx="133">
                    <c:v>Shkurt</c:v>
                  </c:pt>
                  <c:pt idx="134">
                    <c:v>Mars</c:v>
                  </c:pt>
                  <c:pt idx="135">
                    <c:v>Prill</c:v>
                  </c:pt>
                  <c:pt idx="136">
                    <c:v>Maj</c:v>
                  </c:pt>
                  <c:pt idx="137">
                    <c:v>Qershor</c:v>
                  </c:pt>
                  <c:pt idx="138">
                    <c:v>Korrik</c:v>
                  </c:pt>
                  <c:pt idx="139">
                    <c:v>Gusht</c:v>
                  </c:pt>
                  <c:pt idx="140">
                    <c:v>Shtator</c:v>
                  </c:pt>
                  <c:pt idx="141">
                    <c:v>Tetor</c:v>
                  </c:pt>
                  <c:pt idx="142">
                    <c:v>Nentor</c:v>
                  </c:pt>
                  <c:pt idx="143">
                    <c:v>Dhjetor</c:v>
                  </c:pt>
                  <c:pt idx="144">
                    <c:v>Janar</c:v>
                  </c:pt>
                  <c:pt idx="145">
                    <c:v>Shkurt</c:v>
                  </c:pt>
                  <c:pt idx="146">
                    <c:v>Mars</c:v>
                  </c:pt>
                  <c:pt idx="147">
                    <c:v>Prill</c:v>
                  </c:pt>
                  <c:pt idx="148">
                    <c:v>Maj</c:v>
                  </c:pt>
                  <c:pt idx="149">
                    <c:v>Qershor</c:v>
                  </c:pt>
                  <c:pt idx="150">
                    <c:v>Korrik</c:v>
                  </c:pt>
                  <c:pt idx="151">
                    <c:v>Gusht</c:v>
                  </c:pt>
                  <c:pt idx="152">
                    <c:v>Shtator</c:v>
                  </c:pt>
                  <c:pt idx="153">
                    <c:v>Tetor</c:v>
                  </c:pt>
                  <c:pt idx="154">
                    <c:v>Nentor</c:v>
                  </c:pt>
                  <c:pt idx="155">
                    <c:v>Dhjetor</c:v>
                  </c:pt>
                  <c:pt idx="156">
                    <c:v>Janar</c:v>
                  </c:pt>
                  <c:pt idx="157">
                    <c:v>Shkurt</c:v>
                  </c:pt>
                  <c:pt idx="158">
                    <c:v>Mars</c:v>
                  </c:pt>
                  <c:pt idx="159">
                    <c:v>Prill</c:v>
                  </c:pt>
                  <c:pt idx="160">
                    <c:v>Maj</c:v>
                  </c:pt>
                  <c:pt idx="161">
                    <c:v>Qershor</c:v>
                  </c:pt>
                  <c:pt idx="162">
                    <c:v>Korrik</c:v>
                  </c:pt>
                  <c:pt idx="163">
                    <c:v>Gusht</c:v>
                  </c:pt>
                  <c:pt idx="164">
                    <c:v>Shtator</c:v>
                  </c:pt>
                  <c:pt idx="165">
                    <c:v>Tetor</c:v>
                  </c:pt>
                  <c:pt idx="166">
                    <c:v>Nentor</c:v>
                  </c:pt>
                  <c:pt idx="167">
                    <c:v>Dhjetor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  <c:pt idx="120">
                    <c:v>2020</c:v>
                  </c:pt>
                  <c:pt idx="132">
                    <c:v>2021</c:v>
                  </c:pt>
                  <c:pt idx="144">
                    <c:v>2022</c:v>
                  </c:pt>
                  <c:pt idx="156">
                    <c:v>2023</c:v>
                  </c:pt>
                </c:lvl>
              </c:multiLvlStrCache>
            </c:multiLvlStrRef>
          </c:cat>
          <c:val>
            <c:numRef>
              <c:f>'Deb. ne vite'!$B$6:$FM$6</c:f>
              <c:numCache>
                <c:formatCode>#,##0</c:formatCode>
                <c:ptCount val="168"/>
                <c:pt idx="0">
                  <c:v>1274.107</c:v>
                </c:pt>
                <c:pt idx="1">
                  <c:v>1394.8009999999999</c:v>
                </c:pt>
                <c:pt idx="2" formatCode="_(* #,##0_);_(* \(#,##0\);_(* &quot;-&quot;??_);_(@_)">
                  <c:v>1353.539</c:v>
                </c:pt>
                <c:pt idx="3" formatCode="_(* #,##0_);_(* \(#,##0\);_(* &quot;-&quot;??_);_(@_)">
                  <c:v>1321.7380000000001</c:v>
                </c:pt>
                <c:pt idx="4" formatCode="_(* #,##0_);_(* \(#,##0\);_(* &quot;-&quot;??_);_(@_)">
                  <c:v>1247.3140000000001</c:v>
                </c:pt>
                <c:pt idx="5" formatCode="_(* #,##0_);_(* \(#,##0\);_(* &quot;-&quot;??_);_(@_)">
                  <c:v>1250.048</c:v>
                </c:pt>
                <c:pt idx="6" formatCode="_(* #,##0_);_(* \(#,##0\);_(* &quot;-&quot;??_);_(@_)">
                  <c:v>1294.721</c:v>
                </c:pt>
                <c:pt idx="7">
                  <c:v>1305.029</c:v>
                </c:pt>
                <c:pt idx="8">
                  <c:v>1332.818</c:v>
                </c:pt>
                <c:pt idx="9">
                  <c:v>1334.4336089400001</c:v>
                </c:pt>
                <c:pt idx="10">
                  <c:v>1403.34065184</c:v>
                </c:pt>
                <c:pt idx="11">
                  <c:v>1538.07065184</c:v>
                </c:pt>
                <c:pt idx="12">
                  <c:v>1665.47988424</c:v>
                </c:pt>
                <c:pt idx="13">
                  <c:v>1796.2443399099996</c:v>
                </c:pt>
                <c:pt idx="14">
                  <c:v>1807.1385783842752</c:v>
                </c:pt>
                <c:pt idx="15">
                  <c:v>1872.875544506275</c:v>
                </c:pt>
                <c:pt idx="16">
                  <c:v>1889.5805811560592</c:v>
                </c:pt>
                <c:pt idx="17">
                  <c:v>1994.755958325504</c:v>
                </c:pt>
                <c:pt idx="18">
                  <c:v>2076.3941795155042</c:v>
                </c:pt>
                <c:pt idx="19">
                  <c:v>2110.800656212959</c:v>
                </c:pt>
                <c:pt idx="20">
                  <c:v>2421.4944688696683</c:v>
                </c:pt>
                <c:pt idx="21">
                  <c:v>2433.1803921581654</c:v>
                </c:pt>
                <c:pt idx="22">
                  <c:v>2618.089428978165</c:v>
                </c:pt>
                <c:pt idx="23">
                  <c:v>2840.5144625588996</c:v>
                </c:pt>
                <c:pt idx="24">
                  <c:v>2912.5519476088994</c:v>
                </c:pt>
                <c:pt idx="25">
                  <c:v>3002.7707337488996</c:v>
                </c:pt>
                <c:pt idx="26">
                  <c:v>3439.5958195188996</c:v>
                </c:pt>
                <c:pt idx="27">
                  <c:v>3077.6504643545104</c:v>
                </c:pt>
                <c:pt idx="28">
                  <c:v>3018.5760173291901</c:v>
                </c:pt>
                <c:pt idx="29">
                  <c:v>3073.7374660618889</c:v>
                </c:pt>
                <c:pt idx="30">
                  <c:v>3075.9902897353213</c:v>
                </c:pt>
                <c:pt idx="31">
                  <c:v>3097.7133064527375</c:v>
                </c:pt>
                <c:pt idx="32">
                  <c:v>3053.7034624992589</c:v>
                </c:pt>
                <c:pt idx="33">
                  <c:v>3036.4052580497264</c:v>
                </c:pt>
                <c:pt idx="34">
                  <c:v>3170.7176918864884</c:v>
                </c:pt>
                <c:pt idx="35">
                  <c:v>3222.8814625588989</c:v>
                </c:pt>
                <c:pt idx="36">
                  <c:v>3533.840353281741</c:v>
                </c:pt>
                <c:pt idx="37">
                  <c:v>3686.3536187292239</c:v>
                </c:pt>
                <c:pt idx="38">
                  <c:v>3780.4175449408185</c:v>
                </c:pt>
                <c:pt idx="39">
                  <c:v>3789.916373700818</c:v>
                </c:pt>
                <c:pt idx="40">
                  <c:v>3798.0815277709326</c:v>
                </c:pt>
                <c:pt idx="41">
                  <c:v>3827.4677334333333</c:v>
                </c:pt>
                <c:pt idx="42">
                  <c:v>3921.5751843479738</c:v>
                </c:pt>
                <c:pt idx="43">
                  <c:v>3896.7761949679739</c:v>
                </c:pt>
                <c:pt idx="44">
                  <c:v>3904.936068267974</c:v>
                </c:pt>
                <c:pt idx="45">
                  <c:v>3913.3218229659728</c:v>
                </c:pt>
                <c:pt idx="46">
                  <c:v>4001.1341928759739</c:v>
                </c:pt>
                <c:pt idx="47">
                  <c:v>3886.3121846040367</c:v>
                </c:pt>
                <c:pt idx="48">
                  <c:v>4097.7923340940351</c:v>
                </c:pt>
                <c:pt idx="49">
                  <c:v>4163.6658794520354</c:v>
                </c:pt>
                <c:pt idx="50">
                  <c:v>4282.1724119920364</c:v>
                </c:pt>
                <c:pt idx="51">
                  <c:v>2899.3280784620365</c:v>
                </c:pt>
                <c:pt idx="52">
                  <c:v>4216.1475306720367</c:v>
                </c:pt>
                <c:pt idx="53">
                  <c:v>3094.9840943620352</c:v>
                </c:pt>
                <c:pt idx="54">
                  <c:v>3131.8351865092664</c:v>
                </c:pt>
                <c:pt idx="55">
                  <c:v>3180.622781939267</c:v>
                </c:pt>
                <c:pt idx="56">
                  <c:v>3222.2252293392671</c:v>
                </c:pt>
                <c:pt idx="57">
                  <c:v>3222.2252293392671</c:v>
                </c:pt>
                <c:pt idx="58">
                  <c:v>3222.2252293392671</c:v>
                </c:pt>
                <c:pt idx="59">
                  <c:v>3222.2252293392671</c:v>
                </c:pt>
                <c:pt idx="60">
                  <c:v>2855.1415032892683</c:v>
                </c:pt>
                <c:pt idx="61">
                  <c:v>2928.859261759269</c:v>
                </c:pt>
                <c:pt idx="62">
                  <c:v>3016.9996331092689</c:v>
                </c:pt>
                <c:pt idx="63">
                  <c:v>2594.6261076592691</c:v>
                </c:pt>
                <c:pt idx="64">
                  <c:v>2054.6134737992697</c:v>
                </c:pt>
                <c:pt idx="65">
                  <c:v>2026.6106893542703</c:v>
                </c:pt>
                <c:pt idx="66">
                  <c:v>2032.5852427142709</c:v>
                </c:pt>
                <c:pt idx="67">
                  <c:v>1727.6885111842696</c:v>
                </c:pt>
                <c:pt idx="68">
                  <c:v>1739.5775625842707</c:v>
                </c:pt>
                <c:pt idx="69">
                  <c:v>1767.2795251642708</c:v>
                </c:pt>
                <c:pt idx="70">
                  <c:v>1846.4532603642708</c:v>
                </c:pt>
                <c:pt idx="71">
                  <c:v>1914.9058016442702</c:v>
                </c:pt>
                <c:pt idx="72">
                  <c:v>2079.0238073242704</c:v>
                </c:pt>
                <c:pt idx="73">
                  <c:v>2055.6838508242699</c:v>
                </c:pt>
                <c:pt idx="74">
                  <c:v>2091.6039186942699</c:v>
                </c:pt>
                <c:pt idx="75">
                  <c:v>1964.1521845042701</c:v>
                </c:pt>
                <c:pt idx="76">
                  <c:v>1874.5922392742693</c:v>
                </c:pt>
                <c:pt idx="77">
                  <c:v>1859.5614680942695</c:v>
                </c:pt>
                <c:pt idx="78">
                  <c:v>1900.3469179042702</c:v>
                </c:pt>
                <c:pt idx="79">
                  <c:v>1957.8344653142706</c:v>
                </c:pt>
                <c:pt idx="80">
                  <c:v>1966.0648062842702</c:v>
                </c:pt>
                <c:pt idx="81">
                  <c:v>2047.80489939427</c:v>
                </c:pt>
                <c:pt idx="82">
                  <c:v>2186.9327959042689</c:v>
                </c:pt>
                <c:pt idx="83">
                  <c:v>2263.6520810742686</c:v>
                </c:pt>
                <c:pt idx="84">
                  <c:v>2397.966648324269</c:v>
                </c:pt>
                <c:pt idx="85">
                  <c:v>2401.2234365942682</c:v>
                </c:pt>
                <c:pt idx="86">
                  <c:v>2328.3093202242685</c:v>
                </c:pt>
                <c:pt idx="87">
                  <c:v>2348.6397351142691</c:v>
                </c:pt>
                <c:pt idx="88">
                  <c:v>2280.5702837742688</c:v>
                </c:pt>
                <c:pt idx="89">
                  <c:v>2282.40596818427</c:v>
                </c:pt>
                <c:pt idx="90">
                  <c:v>2346.005902484269</c:v>
                </c:pt>
                <c:pt idx="91">
                  <c:v>2397.374362374268</c:v>
                </c:pt>
                <c:pt idx="92">
                  <c:v>2402.6721423842678</c:v>
                </c:pt>
                <c:pt idx="93">
                  <c:v>2454.0728328542677</c:v>
                </c:pt>
                <c:pt idx="94">
                  <c:v>2608.0619096042701</c:v>
                </c:pt>
                <c:pt idx="95">
                  <c:v>2741.0936565342713</c:v>
                </c:pt>
                <c:pt idx="96">
                  <c:v>2805.1053451242715</c:v>
                </c:pt>
                <c:pt idx="97">
                  <c:v>2746.9443310332717</c:v>
                </c:pt>
                <c:pt idx="98">
                  <c:v>2791.6237585832714</c:v>
                </c:pt>
                <c:pt idx="99">
                  <c:v>2690.1962767012706</c:v>
                </c:pt>
                <c:pt idx="100">
                  <c:v>2702.7680738012709</c:v>
                </c:pt>
                <c:pt idx="101">
                  <c:v>2743.8573566452715</c:v>
                </c:pt>
                <c:pt idx="102">
                  <c:v>2797.5580883692714</c:v>
                </c:pt>
                <c:pt idx="103">
                  <c:v>2868.4329212412717</c:v>
                </c:pt>
                <c:pt idx="104">
                  <c:v>2883.6903621312713</c:v>
                </c:pt>
                <c:pt idx="105">
                  <c:v>2921.0769712552715</c:v>
                </c:pt>
                <c:pt idx="106">
                  <c:v>3061.8730808372711</c:v>
                </c:pt>
                <c:pt idx="107">
                  <c:v>3157.4556018285671</c:v>
                </c:pt>
                <c:pt idx="108" formatCode="_-* #,##0_-;\-* #,##0_-;_-* &quot;-&quot;??_-;_-@_-">
                  <c:v>3331</c:v>
                </c:pt>
                <c:pt idx="109" formatCode="_-* #,##0_-;\-* #,##0_-;_-* &quot;-&quot;??_-;_-@_-">
                  <c:v>3348</c:v>
                </c:pt>
                <c:pt idx="110" formatCode="_-* #,##0_-;\-* #,##0_-;_-* &quot;-&quot;??_-;_-@_-">
                  <c:v>3328</c:v>
                </c:pt>
                <c:pt idx="111" formatCode="_-* #,##0_-;\-* #,##0_-;_-* &quot;-&quot;??_-;_-@_-">
                  <c:v>3328</c:v>
                </c:pt>
                <c:pt idx="112" formatCode="_-* #,##0_-;\-* #,##0_-;_-* &quot;-&quot;??_-;_-@_-">
                  <c:v>3372</c:v>
                </c:pt>
                <c:pt idx="113" formatCode="_-* #,##0_-;\-* #,##0_-;_-* &quot;-&quot;??_-;_-@_-">
                  <c:v>3374</c:v>
                </c:pt>
                <c:pt idx="114">
                  <c:v>3389.0487921805666</c:v>
                </c:pt>
                <c:pt idx="115">
                  <c:v>3464</c:v>
                </c:pt>
                <c:pt idx="116">
                  <c:v>3504.2498115945673</c:v>
                </c:pt>
                <c:pt idx="117">
                  <c:v>3479.9968091715696</c:v>
                </c:pt>
                <c:pt idx="118">
                  <c:v>3584.7153713427692</c:v>
                </c:pt>
                <c:pt idx="119">
                  <c:v>3681.2244357087707</c:v>
                </c:pt>
                <c:pt idx="120" formatCode="#,##0_);\(#,##0\)">
                  <c:v>3831.2902787807707</c:v>
                </c:pt>
                <c:pt idx="121" formatCode="#,##0_);\(#,##0\)">
                  <c:v>3823.3236126327706</c:v>
                </c:pt>
                <c:pt idx="122" formatCode="#,##0_);\(#,##0\)">
                  <c:v>3879.3395116367701</c:v>
                </c:pt>
                <c:pt idx="123" formatCode="#,##0_);\(#,##0\)">
                  <c:v>3760.4993866987702</c:v>
                </c:pt>
                <c:pt idx="124" formatCode="_(* #,##0_);_(* \(#,##0\);_(* &quot;-&quot;??_);_(@_)">
                  <c:v>3764.4701847587698</c:v>
                </c:pt>
                <c:pt idx="125" formatCode="_(* #,##0_);_(* \(#,##0\);_(* &quot;-&quot;??_);_(@_)">
                  <c:v>3769.0680398727695</c:v>
                </c:pt>
                <c:pt idx="126">
                  <c:v>3822.8929249799999</c:v>
                </c:pt>
                <c:pt idx="127">
                  <c:v>3887.6404414487702</c:v>
                </c:pt>
                <c:pt idx="128">
                  <c:v>3922.4188894597696</c:v>
                </c:pt>
                <c:pt idx="129">
                  <c:v>3926.3919937057699</c:v>
                </c:pt>
                <c:pt idx="130">
                  <c:v>4043.6229589667701</c:v>
                </c:pt>
                <c:pt idx="131">
                  <c:v>4103.5212622847694</c:v>
                </c:pt>
                <c:pt idx="132">
                  <c:v>4268.3214117687694</c:v>
                </c:pt>
                <c:pt idx="133">
                  <c:v>4341.3195665967696</c:v>
                </c:pt>
                <c:pt idx="134">
                  <c:v>4329.1303886267688</c:v>
                </c:pt>
                <c:pt idx="135">
                  <c:v>4332.4512859007691</c:v>
                </c:pt>
                <c:pt idx="136">
                  <c:v>4287</c:v>
                </c:pt>
                <c:pt idx="137" formatCode="#,##0_);\(#,##0\)">
                  <c:v>4307.8290283707684</c:v>
                </c:pt>
                <c:pt idx="138" formatCode="#,##0_);\(#,##0\)">
                  <c:v>4383</c:v>
                </c:pt>
                <c:pt idx="139" formatCode="#,##0_);\(#,##0\)">
                  <c:v>4616.5096693967689</c:v>
                </c:pt>
                <c:pt idx="140" formatCode="#,##0_);\(#,##0\)">
                  <c:v>4526.8243547227694</c:v>
                </c:pt>
                <c:pt idx="141" formatCode="#,##0_);\(#,##0\)">
                  <c:v>4614.049753238769</c:v>
                </c:pt>
                <c:pt idx="142" formatCode="#,##0_);\(#,##0\)">
                  <c:v>4661.700313926769</c:v>
                </c:pt>
                <c:pt idx="143" formatCode="#,##0_);\(#,##0\)">
                  <c:v>4760.5340700187699</c:v>
                </c:pt>
                <c:pt idx="144" formatCode="#,##0_);\(#,##0\)">
                  <c:v>4958.3098258907703</c:v>
                </c:pt>
                <c:pt idx="145" formatCode="#,##0_);\(#,##0\)">
                  <c:v>5000.9202129467694</c:v>
                </c:pt>
                <c:pt idx="146" formatCode="#,##0_);\(#,##0\)">
                  <c:v>4986.63422724477</c:v>
                </c:pt>
                <c:pt idx="147" formatCode="#,##0_);\(#,##0\)">
                  <c:v>4982.4527305107713</c:v>
                </c:pt>
                <c:pt idx="148" formatCode="#,##0_);\(#,##0\)">
                  <c:v>4939.4474940947703</c:v>
                </c:pt>
                <c:pt idx="149" formatCode="#,##0_);\(#,##0\)">
                  <c:v>4976.0829777527715</c:v>
                </c:pt>
                <c:pt idx="150" formatCode="_(* #,##0_);_(* \(#,##0\);_(* &quot;-&quot;??_);_(@_)">
                  <c:v>4997.3834126907695</c:v>
                </c:pt>
                <c:pt idx="151" formatCode="_(* #,##0_);_(* \(#,##0\);_(* &quot;-&quot;??_);_(@_)">
                  <c:v>4898.008483158771</c:v>
                </c:pt>
                <c:pt idx="152">
                  <c:v>4725</c:v>
                </c:pt>
                <c:pt idx="153" formatCode="_(* #,##0_);_(* \(#,##0\);_(* &quot;-&quot;??_);_(@_)">
                  <c:v>4679</c:v>
                </c:pt>
                <c:pt idx="154" formatCode="_(* #,##0_);_(* \(#,##0\);_(* &quot;-&quot;??_);_(@_)">
                  <c:v>4735.7207691397653</c:v>
                </c:pt>
                <c:pt idx="155">
                  <c:v>4787.0926357907674</c:v>
                </c:pt>
                <c:pt idx="156" formatCode="_(* #,##0_);_(* \(#,##0\);_(* &quot;-&quot;??_);_(@_)">
                  <c:v>4819.7345395487673</c:v>
                </c:pt>
                <c:pt idx="157" formatCode="_(* #,##0_);_(* \(#,##0\);_(* &quot;-&quot;??_);_(@_)">
                  <c:v>4827.5269551927668</c:v>
                </c:pt>
                <c:pt idx="158" formatCode="_(* #,##0_);_(* \(#,##0\);_(* &quot;-&quot;??_);_(@_)">
                  <c:v>4654.4347119457661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ED-4359-A831-0BC99C802699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'Deb. ne vite'!$B$2:$FM$3</c:f>
              <c:multiLvlStrCache>
                <c:ptCount val="168"/>
                <c:lvl>
                  <c:pt idx="0">
                    <c:v>Janar</c:v>
                  </c:pt>
                  <c:pt idx="1">
                    <c:v>Shkurt</c:v>
                  </c:pt>
                  <c:pt idx="2">
                    <c:v>Mars</c:v>
                  </c:pt>
                  <c:pt idx="3">
                    <c:v>Prill</c:v>
                  </c:pt>
                  <c:pt idx="4">
                    <c:v>Maj</c:v>
                  </c:pt>
                  <c:pt idx="5">
                    <c:v>Qershor</c:v>
                  </c:pt>
                  <c:pt idx="6">
                    <c:v>Korrik</c:v>
                  </c:pt>
                  <c:pt idx="7">
                    <c:v>Gusht</c:v>
                  </c:pt>
                  <c:pt idx="8">
                    <c:v>Shtator</c:v>
                  </c:pt>
                  <c:pt idx="9">
                    <c:v>Tetor</c:v>
                  </c:pt>
                  <c:pt idx="10">
                    <c:v>Nentor</c:v>
                  </c:pt>
                  <c:pt idx="11">
                    <c:v>Dhjetor</c:v>
                  </c:pt>
                  <c:pt idx="12">
                    <c:v>Janar</c:v>
                  </c:pt>
                  <c:pt idx="13">
                    <c:v>Shkurt</c:v>
                  </c:pt>
                  <c:pt idx="14">
                    <c:v>Mars</c:v>
                  </c:pt>
                  <c:pt idx="15">
                    <c:v>Prill</c:v>
                  </c:pt>
                  <c:pt idx="16">
                    <c:v>Maj</c:v>
                  </c:pt>
                  <c:pt idx="17">
                    <c:v>Qershor</c:v>
                  </c:pt>
                  <c:pt idx="18">
                    <c:v>Korrik</c:v>
                  </c:pt>
                  <c:pt idx="19">
                    <c:v>Gusht</c:v>
                  </c:pt>
                  <c:pt idx="20">
                    <c:v>Shtator</c:v>
                  </c:pt>
                  <c:pt idx="21">
                    <c:v>Tetor</c:v>
                  </c:pt>
                  <c:pt idx="22">
                    <c:v>Nentor</c:v>
                  </c:pt>
                  <c:pt idx="23">
                    <c:v>Dhjetor</c:v>
                  </c:pt>
                  <c:pt idx="24">
                    <c:v>Janar</c:v>
                  </c:pt>
                  <c:pt idx="25">
                    <c:v>Shkurt</c:v>
                  </c:pt>
                  <c:pt idx="26">
                    <c:v>Mars</c:v>
                  </c:pt>
                  <c:pt idx="27">
                    <c:v>Prill</c:v>
                  </c:pt>
                  <c:pt idx="28">
                    <c:v>Maj</c:v>
                  </c:pt>
                  <c:pt idx="29">
                    <c:v>Qershor</c:v>
                  </c:pt>
                  <c:pt idx="30">
                    <c:v>Korrik</c:v>
                  </c:pt>
                  <c:pt idx="31">
                    <c:v>Gusht</c:v>
                  </c:pt>
                  <c:pt idx="32">
                    <c:v>Shtator</c:v>
                  </c:pt>
                  <c:pt idx="33">
                    <c:v>Tetor</c:v>
                  </c:pt>
                  <c:pt idx="34">
                    <c:v>Nentor</c:v>
                  </c:pt>
                  <c:pt idx="35">
                    <c:v>Dhjetor</c:v>
                  </c:pt>
                  <c:pt idx="36">
                    <c:v>Janar</c:v>
                  </c:pt>
                  <c:pt idx="37">
                    <c:v>Shkurt</c:v>
                  </c:pt>
                  <c:pt idx="38">
                    <c:v>Mars</c:v>
                  </c:pt>
                  <c:pt idx="39">
                    <c:v>Prill</c:v>
                  </c:pt>
                  <c:pt idx="40">
                    <c:v>Maj</c:v>
                  </c:pt>
                  <c:pt idx="41">
                    <c:v>Qershor</c:v>
                  </c:pt>
                  <c:pt idx="42">
                    <c:v>Korrik</c:v>
                  </c:pt>
                  <c:pt idx="43">
                    <c:v>Gusht</c:v>
                  </c:pt>
                  <c:pt idx="44">
                    <c:v>Shtator</c:v>
                  </c:pt>
                  <c:pt idx="45">
                    <c:v>Tetor</c:v>
                  </c:pt>
                  <c:pt idx="46">
                    <c:v>Nentor</c:v>
                  </c:pt>
                  <c:pt idx="47">
                    <c:v>Dhjetor</c:v>
                  </c:pt>
                  <c:pt idx="48">
                    <c:v>Janar</c:v>
                  </c:pt>
                  <c:pt idx="49">
                    <c:v>Shkurt</c:v>
                  </c:pt>
                  <c:pt idx="50">
                    <c:v>Mars</c:v>
                  </c:pt>
                  <c:pt idx="51">
                    <c:v>Prill</c:v>
                  </c:pt>
                  <c:pt idx="52">
                    <c:v>Maj</c:v>
                  </c:pt>
                  <c:pt idx="53">
                    <c:v>Qershor</c:v>
                  </c:pt>
                  <c:pt idx="54">
                    <c:v>Korrik</c:v>
                  </c:pt>
                  <c:pt idx="55">
                    <c:v>Gusht</c:v>
                  </c:pt>
                  <c:pt idx="56">
                    <c:v>Shtator</c:v>
                  </c:pt>
                  <c:pt idx="57">
                    <c:v>Tetor</c:v>
                  </c:pt>
                  <c:pt idx="58">
                    <c:v>Nentor</c:v>
                  </c:pt>
                  <c:pt idx="59">
                    <c:v>Dhjetor</c:v>
                  </c:pt>
                  <c:pt idx="60">
                    <c:v>Janar</c:v>
                  </c:pt>
                  <c:pt idx="61">
                    <c:v>Shkurt</c:v>
                  </c:pt>
                  <c:pt idx="62">
                    <c:v>Mars</c:v>
                  </c:pt>
                  <c:pt idx="63">
                    <c:v>Prill</c:v>
                  </c:pt>
                  <c:pt idx="64">
                    <c:v>Maj</c:v>
                  </c:pt>
                  <c:pt idx="65">
                    <c:v>Qershor</c:v>
                  </c:pt>
                  <c:pt idx="66">
                    <c:v>Korrik</c:v>
                  </c:pt>
                  <c:pt idx="67">
                    <c:v>Gusht</c:v>
                  </c:pt>
                  <c:pt idx="68">
                    <c:v>Shtator</c:v>
                  </c:pt>
                  <c:pt idx="69">
                    <c:v>Tetor</c:v>
                  </c:pt>
                  <c:pt idx="70">
                    <c:v>Nentor</c:v>
                  </c:pt>
                  <c:pt idx="71">
                    <c:v>Dhjetor</c:v>
                  </c:pt>
                  <c:pt idx="72">
                    <c:v>Janar</c:v>
                  </c:pt>
                  <c:pt idx="73">
                    <c:v>Shkurt</c:v>
                  </c:pt>
                  <c:pt idx="74">
                    <c:v>Mars</c:v>
                  </c:pt>
                  <c:pt idx="75">
                    <c:v>Prill</c:v>
                  </c:pt>
                  <c:pt idx="76">
                    <c:v>Maj</c:v>
                  </c:pt>
                  <c:pt idx="77">
                    <c:v>Qershor</c:v>
                  </c:pt>
                  <c:pt idx="78">
                    <c:v>Korrik</c:v>
                  </c:pt>
                  <c:pt idx="79">
                    <c:v>Gusht</c:v>
                  </c:pt>
                  <c:pt idx="80">
                    <c:v>Shtator</c:v>
                  </c:pt>
                  <c:pt idx="81">
                    <c:v>Tetor</c:v>
                  </c:pt>
                  <c:pt idx="82">
                    <c:v>Nentor</c:v>
                  </c:pt>
                  <c:pt idx="83">
                    <c:v>Dhjetor</c:v>
                  </c:pt>
                  <c:pt idx="84">
                    <c:v>Janar</c:v>
                  </c:pt>
                  <c:pt idx="85">
                    <c:v>Shkurt</c:v>
                  </c:pt>
                  <c:pt idx="86">
                    <c:v>Mars</c:v>
                  </c:pt>
                  <c:pt idx="87">
                    <c:v>Prill</c:v>
                  </c:pt>
                  <c:pt idx="88">
                    <c:v>Maj</c:v>
                  </c:pt>
                  <c:pt idx="89">
                    <c:v>Qershor</c:v>
                  </c:pt>
                  <c:pt idx="90">
                    <c:v>Korrik</c:v>
                  </c:pt>
                  <c:pt idx="91">
                    <c:v>Gusht</c:v>
                  </c:pt>
                  <c:pt idx="92">
                    <c:v>Shtator</c:v>
                  </c:pt>
                  <c:pt idx="93">
                    <c:v>Tetor</c:v>
                  </c:pt>
                  <c:pt idx="94">
                    <c:v>Nentor</c:v>
                  </c:pt>
                  <c:pt idx="95">
                    <c:v>Dhjetor</c:v>
                  </c:pt>
                  <c:pt idx="96">
                    <c:v>Janar</c:v>
                  </c:pt>
                  <c:pt idx="97">
                    <c:v>Shkurt</c:v>
                  </c:pt>
                  <c:pt idx="98">
                    <c:v>Mars</c:v>
                  </c:pt>
                  <c:pt idx="99">
                    <c:v>Prill</c:v>
                  </c:pt>
                  <c:pt idx="100">
                    <c:v>Maj</c:v>
                  </c:pt>
                  <c:pt idx="101">
                    <c:v>Qershor</c:v>
                  </c:pt>
                  <c:pt idx="102">
                    <c:v>Korrik</c:v>
                  </c:pt>
                  <c:pt idx="103">
                    <c:v>Gusht</c:v>
                  </c:pt>
                  <c:pt idx="104">
                    <c:v>Shtator</c:v>
                  </c:pt>
                  <c:pt idx="105">
                    <c:v>Tetor</c:v>
                  </c:pt>
                  <c:pt idx="106">
                    <c:v>Nentor</c:v>
                  </c:pt>
                  <c:pt idx="107">
                    <c:v>Dhjetor</c:v>
                  </c:pt>
                  <c:pt idx="108">
                    <c:v>Janar</c:v>
                  </c:pt>
                  <c:pt idx="109">
                    <c:v>Shkurt</c:v>
                  </c:pt>
                  <c:pt idx="110">
                    <c:v>Mars</c:v>
                  </c:pt>
                  <c:pt idx="111">
                    <c:v>Prill</c:v>
                  </c:pt>
                  <c:pt idx="112">
                    <c:v>Maj</c:v>
                  </c:pt>
                  <c:pt idx="113">
                    <c:v>Qershor</c:v>
                  </c:pt>
                  <c:pt idx="114">
                    <c:v>Korrik</c:v>
                  </c:pt>
                  <c:pt idx="115">
                    <c:v>Gusht</c:v>
                  </c:pt>
                  <c:pt idx="116">
                    <c:v>Shtator</c:v>
                  </c:pt>
                  <c:pt idx="117">
                    <c:v>Tetor</c:v>
                  </c:pt>
                  <c:pt idx="118">
                    <c:v>Nentor</c:v>
                  </c:pt>
                  <c:pt idx="119">
                    <c:v>Dhjetor</c:v>
                  </c:pt>
                  <c:pt idx="120">
                    <c:v>Janar</c:v>
                  </c:pt>
                  <c:pt idx="121">
                    <c:v>Shkurt</c:v>
                  </c:pt>
                  <c:pt idx="122">
                    <c:v>Mars</c:v>
                  </c:pt>
                  <c:pt idx="123">
                    <c:v>Prill</c:v>
                  </c:pt>
                  <c:pt idx="124">
                    <c:v>Maj</c:v>
                  </c:pt>
                  <c:pt idx="125">
                    <c:v>Qershor</c:v>
                  </c:pt>
                  <c:pt idx="126">
                    <c:v>Korrik</c:v>
                  </c:pt>
                  <c:pt idx="127">
                    <c:v>Gusht</c:v>
                  </c:pt>
                  <c:pt idx="128">
                    <c:v>Shtator</c:v>
                  </c:pt>
                  <c:pt idx="129">
                    <c:v>Tetor</c:v>
                  </c:pt>
                  <c:pt idx="130">
                    <c:v>Nentor</c:v>
                  </c:pt>
                  <c:pt idx="131">
                    <c:v>Dhjetor</c:v>
                  </c:pt>
                  <c:pt idx="132">
                    <c:v>Janar</c:v>
                  </c:pt>
                  <c:pt idx="133">
                    <c:v>Shkurt</c:v>
                  </c:pt>
                  <c:pt idx="134">
                    <c:v>Mars</c:v>
                  </c:pt>
                  <c:pt idx="135">
                    <c:v>Prill</c:v>
                  </c:pt>
                  <c:pt idx="136">
                    <c:v>Maj</c:v>
                  </c:pt>
                  <c:pt idx="137">
                    <c:v>Qershor</c:v>
                  </c:pt>
                  <c:pt idx="138">
                    <c:v>Korrik</c:v>
                  </c:pt>
                  <c:pt idx="139">
                    <c:v>Gusht</c:v>
                  </c:pt>
                  <c:pt idx="140">
                    <c:v>Shtator</c:v>
                  </c:pt>
                  <c:pt idx="141">
                    <c:v>Tetor</c:v>
                  </c:pt>
                  <c:pt idx="142">
                    <c:v>Nentor</c:v>
                  </c:pt>
                  <c:pt idx="143">
                    <c:v>Dhjetor</c:v>
                  </c:pt>
                  <c:pt idx="144">
                    <c:v>Janar</c:v>
                  </c:pt>
                  <c:pt idx="145">
                    <c:v>Shkurt</c:v>
                  </c:pt>
                  <c:pt idx="146">
                    <c:v>Mars</c:v>
                  </c:pt>
                  <c:pt idx="147">
                    <c:v>Prill</c:v>
                  </c:pt>
                  <c:pt idx="148">
                    <c:v>Maj</c:v>
                  </c:pt>
                  <c:pt idx="149">
                    <c:v>Qershor</c:v>
                  </c:pt>
                  <c:pt idx="150">
                    <c:v>Korrik</c:v>
                  </c:pt>
                  <c:pt idx="151">
                    <c:v>Gusht</c:v>
                  </c:pt>
                  <c:pt idx="152">
                    <c:v>Shtator</c:v>
                  </c:pt>
                  <c:pt idx="153">
                    <c:v>Tetor</c:v>
                  </c:pt>
                  <c:pt idx="154">
                    <c:v>Nentor</c:v>
                  </c:pt>
                  <c:pt idx="155">
                    <c:v>Dhjetor</c:v>
                  </c:pt>
                  <c:pt idx="156">
                    <c:v>Janar</c:v>
                  </c:pt>
                  <c:pt idx="157">
                    <c:v>Shkurt</c:v>
                  </c:pt>
                  <c:pt idx="158">
                    <c:v>Mars</c:v>
                  </c:pt>
                  <c:pt idx="159">
                    <c:v>Prill</c:v>
                  </c:pt>
                  <c:pt idx="160">
                    <c:v>Maj</c:v>
                  </c:pt>
                  <c:pt idx="161">
                    <c:v>Qershor</c:v>
                  </c:pt>
                  <c:pt idx="162">
                    <c:v>Korrik</c:v>
                  </c:pt>
                  <c:pt idx="163">
                    <c:v>Gusht</c:v>
                  </c:pt>
                  <c:pt idx="164">
                    <c:v>Shtator</c:v>
                  </c:pt>
                  <c:pt idx="165">
                    <c:v>Tetor</c:v>
                  </c:pt>
                  <c:pt idx="166">
                    <c:v>Nentor</c:v>
                  </c:pt>
                  <c:pt idx="167">
                    <c:v>Dhjetor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  <c:pt idx="84">
                    <c:v>2017</c:v>
                  </c:pt>
                  <c:pt idx="96">
                    <c:v>2018</c:v>
                  </c:pt>
                  <c:pt idx="108">
                    <c:v>2019</c:v>
                  </c:pt>
                  <c:pt idx="120">
                    <c:v>2020</c:v>
                  </c:pt>
                  <c:pt idx="132">
                    <c:v>2021</c:v>
                  </c:pt>
                  <c:pt idx="144">
                    <c:v>2022</c:v>
                  </c:pt>
                  <c:pt idx="156">
                    <c:v>2023</c:v>
                  </c:pt>
                </c:lvl>
              </c:multiLvlStrCache>
            </c:multiLvlStrRef>
          </c:cat>
          <c:val>
            <c:numRef>
              <c:f>'Deb. ne vite'!$B$7:$FM$7</c:f>
              <c:numCache>
                <c:formatCode>#,##0</c:formatCode>
                <c:ptCount val="168"/>
                <c:pt idx="0">
                  <c:v>2729.2939999999999</c:v>
                </c:pt>
                <c:pt idx="1">
                  <c:v>2929.444</c:v>
                </c:pt>
                <c:pt idx="2" formatCode="_(* #,##0_);_(* \(#,##0\);_(* &quot;-&quot;??_);_(@_)">
                  <c:v>2983.9969999999998</c:v>
                </c:pt>
                <c:pt idx="3" formatCode="_(* #,##0_);_(* \(#,##0\);_(* &quot;-&quot;??_);_(@_)">
                  <c:v>2998.3939999999998</c:v>
                </c:pt>
                <c:pt idx="4" formatCode="_(* #,##0_);_(* \(#,##0\);_(* &quot;-&quot;??_);_(@_)">
                  <c:v>3169.79</c:v>
                </c:pt>
                <c:pt idx="5" formatCode="_(* #,##0_);_(* \(#,##0\);_(* &quot;-&quot;??_);_(@_)">
                  <c:v>3252.5149999999999</c:v>
                </c:pt>
                <c:pt idx="6" formatCode="_(* #,##0_);_(* \(#,##0\);_(* &quot;-&quot;??_);_(@_)">
                  <c:v>3376.12</c:v>
                </c:pt>
                <c:pt idx="7">
                  <c:v>1579.56</c:v>
                </c:pt>
                <c:pt idx="8">
                  <c:v>1730.152</c:v>
                </c:pt>
                <c:pt idx="9">
                  <c:v>1936.6452575000003</c:v>
                </c:pt>
                <c:pt idx="10">
                  <c:v>2129.5686701720001</c:v>
                </c:pt>
                <c:pt idx="11">
                  <c:v>2269.0626701720003</c:v>
                </c:pt>
                <c:pt idx="12">
                  <c:v>2540.0907812720002</c:v>
                </c:pt>
                <c:pt idx="13">
                  <c:v>2729.5961579520003</c:v>
                </c:pt>
                <c:pt idx="14">
                  <c:v>2772.2114385193399</c:v>
                </c:pt>
                <c:pt idx="15">
                  <c:v>3038.9341720153402</c:v>
                </c:pt>
                <c:pt idx="16">
                  <c:v>2844.1636007316624</c:v>
                </c:pt>
                <c:pt idx="17">
                  <c:v>2773.6318501547066</c:v>
                </c:pt>
                <c:pt idx="18">
                  <c:v>2914.0946872853056</c:v>
                </c:pt>
                <c:pt idx="19">
                  <c:v>2660.8029638002872</c:v>
                </c:pt>
                <c:pt idx="20">
                  <c:v>2929.4024624762988</c:v>
                </c:pt>
                <c:pt idx="21">
                  <c:v>3204.6156281612693</c:v>
                </c:pt>
                <c:pt idx="22">
                  <c:v>3403.7800295212696</c:v>
                </c:pt>
                <c:pt idx="23">
                  <c:v>3516.0194134712692</c:v>
                </c:pt>
                <c:pt idx="24">
                  <c:v>3544.896376851269</c:v>
                </c:pt>
                <c:pt idx="25">
                  <c:v>3694.5990140612694</c:v>
                </c:pt>
                <c:pt idx="26">
                  <c:v>3804.2441403512694</c:v>
                </c:pt>
                <c:pt idx="27">
                  <c:v>3891.3143189305174</c:v>
                </c:pt>
                <c:pt idx="28">
                  <c:v>3861.7901152637942</c:v>
                </c:pt>
                <c:pt idx="29">
                  <c:v>3694.0873828074691</c:v>
                </c:pt>
                <c:pt idx="30">
                  <c:v>3858.8559835424621</c:v>
                </c:pt>
                <c:pt idx="31">
                  <c:v>3830.2597810269135</c:v>
                </c:pt>
                <c:pt idx="32">
                  <c:v>4033.4112638095803</c:v>
                </c:pt>
                <c:pt idx="33">
                  <c:v>3941.9359749884961</c:v>
                </c:pt>
                <c:pt idx="34">
                  <c:v>3808.6086156292572</c:v>
                </c:pt>
                <c:pt idx="35">
                  <c:v>3687.7154134712696</c:v>
                </c:pt>
                <c:pt idx="36">
                  <c:v>4010.8512452643599</c:v>
                </c:pt>
                <c:pt idx="37">
                  <c:v>4081.2236423716918</c:v>
                </c:pt>
                <c:pt idx="38">
                  <c:v>3960.580802531631</c:v>
                </c:pt>
                <c:pt idx="39">
                  <c:v>3945.030913365631</c:v>
                </c:pt>
                <c:pt idx="40">
                  <c:v>4058.2221183839106</c:v>
                </c:pt>
                <c:pt idx="41">
                  <c:v>4136.6539346585796</c:v>
                </c:pt>
                <c:pt idx="42">
                  <c:v>4307.3781102593812</c:v>
                </c:pt>
                <c:pt idx="43">
                  <c:v>4585.1116278093796</c:v>
                </c:pt>
                <c:pt idx="44">
                  <c:v>4718.1675618293793</c:v>
                </c:pt>
                <c:pt idx="45">
                  <c:v>4779.8393462493814</c:v>
                </c:pt>
                <c:pt idx="46">
                  <c:v>4871.0079281793796</c:v>
                </c:pt>
                <c:pt idx="47">
                  <c:v>5026.0825257593797</c:v>
                </c:pt>
                <c:pt idx="48">
                  <c:v>5187.7312515393787</c:v>
                </c:pt>
                <c:pt idx="49">
                  <c:v>5291.89571123938</c:v>
                </c:pt>
                <c:pt idx="50">
                  <c:v>5469.8214733893783</c:v>
                </c:pt>
                <c:pt idx="51">
                  <c:v>3086.6888368693799</c:v>
                </c:pt>
                <c:pt idx="52">
                  <c:v>5472.5272379993794</c:v>
                </c:pt>
                <c:pt idx="53">
                  <c:v>3493.6705072693799</c:v>
                </c:pt>
                <c:pt idx="54">
                  <c:v>3613.5974786693801</c:v>
                </c:pt>
                <c:pt idx="55">
                  <c:v>3725.5440078393813</c:v>
                </c:pt>
                <c:pt idx="56">
                  <c:v>3061.3443204093815</c:v>
                </c:pt>
                <c:pt idx="57">
                  <c:v>3061.3443204093815</c:v>
                </c:pt>
                <c:pt idx="58">
                  <c:v>3061.3443204093815</c:v>
                </c:pt>
                <c:pt idx="59">
                  <c:v>3061.3443204093815</c:v>
                </c:pt>
                <c:pt idx="60">
                  <c:v>3141.9316852993816</c:v>
                </c:pt>
                <c:pt idx="61">
                  <c:v>3349.3425339193823</c:v>
                </c:pt>
                <c:pt idx="62">
                  <c:v>3575.1500256893819</c:v>
                </c:pt>
                <c:pt idx="63">
                  <c:v>2813.6706276793816</c:v>
                </c:pt>
                <c:pt idx="64">
                  <c:v>1576.6695348593807</c:v>
                </c:pt>
                <c:pt idx="65">
                  <c:v>1729.3700761193804</c:v>
                </c:pt>
                <c:pt idx="66">
                  <c:v>1900.1986638893816</c:v>
                </c:pt>
                <c:pt idx="67">
                  <c:v>2074.1766600393821</c:v>
                </c:pt>
                <c:pt idx="68">
                  <c:v>2327.8266876193825</c:v>
                </c:pt>
                <c:pt idx="69">
                  <c:v>2511.7551160193821</c:v>
                </c:pt>
                <c:pt idx="70">
                  <c:v>2746.850019689382</c:v>
                </c:pt>
                <c:pt idx="71">
                  <c:v>2981.299054049382</c:v>
                </c:pt>
                <c:pt idx="72">
                  <c:v>3063.2486381293825</c:v>
                </c:pt>
                <c:pt idx="73">
                  <c:v>3313.8909339293823</c:v>
                </c:pt>
                <c:pt idx="74">
                  <c:v>3566.7585986593826</c:v>
                </c:pt>
                <c:pt idx="75">
                  <c:v>3821.1430423293828</c:v>
                </c:pt>
                <c:pt idx="76">
                  <c:v>3792.6565413993831</c:v>
                </c:pt>
                <c:pt idx="77">
                  <c:v>4022.1137628793826</c:v>
                </c:pt>
                <c:pt idx="78">
                  <c:v>4334.5356430493839</c:v>
                </c:pt>
                <c:pt idx="79">
                  <c:v>4660.3567947993824</c:v>
                </c:pt>
                <c:pt idx="80">
                  <c:v>4933.0029185193835</c:v>
                </c:pt>
                <c:pt idx="81">
                  <c:v>5252.2691241793837</c:v>
                </c:pt>
                <c:pt idx="82">
                  <c:v>5514.9185703793819</c:v>
                </c:pt>
                <c:pt idx="83">
                  <c:v>5775.6418584293815</c:v>
                </c:pt>
                <c:pt idx="84">
                  <c:v>6056.8496682293817</c:v>
                </c:pt>
                <c:pt idx="85">
                  <c:v>6239.3458478493822</c:v>
                </c:pt>
                <c:pt idx="86">
                  <c:v>6425.2083594993819</c:v>
                </c:pt>
                <c:pt idx="87">
                  <c:v>6574.6509106293815</c:v>
                </c:pt>
                <c:pt idx="88">
                  <c:v>6547.4136369493817</c:v>
                </c:pt>
                <c:pt idx="89">
                  <c:v>6800.4614084993818</c:v>
                </c:pt>
                <c:pt idx="90">
                  <c:v>7143.073705199381</c:v>
                </c:pt>
                <c:pt idx="91">
                  <c:v>7374.9590246193811</c:v>
                </c:pt>
                <c:pt idx="92">
                  <c:v>7497.322653759381</c:v>
                </c:pt>
                <c:pt idx="93">
                  <c:v>7706.5443776893799</c:v>
                </c:pt>
                <c:pt idx="94">
                  <c:v>7941.5429086693821</c:v>
                </c:pt>
                <c:pt idx="95">
                  <c:v>7904.3068605193812</c:v>
                </c:pt>
                <c:pt idx="96">
                  <c:v>8071.0880441693816</c:v>
                </c:pt>
                <c:pt idx="97">
                  <c:v>8199.0191902853821</c:v>
                </c:pt>
                <c:pt idx="98">
                  <c:v>8323.9025896353814</c:v>
                </c:pt>
                <c:pt idx="99">
                  <c:v>8390.1650066153816</c:v>
                </c:pt>
                <c:pt idx="100">
                  <c:v>8492.0817501493821</c:v>
                </c:pt>
                <c:pt idx="101">
                  <c:v>8699.0431270193803</c:v>
                </c:pt>
                <c:pt idx="102">
                  <c:v>8788.2450600673819</c:v>
                </c:pt>
                <c:pt idx="103">
                  <c:v>8944.9810575373831</c:v>
                </c:pt>
                <c:pt idx="104">
                  <c:v>9078.662155983382</c:v>
                </c:pt>
                <c:pt idx="105">
                  <c:v>9275.2585800333818</c:v>
                </c:pt>
                <c:pt idx="106">
                  <c:v>9330.8891038373822</c:v>
                </c:pt>
                <c:pt idx="107">
                  <c:v>9182.5949605313799</c:v>
                </c:pt>
                <c:pt idx="108" formatCode="_-* #,##0_-;\-* #,##0_-;_-* &quot;-&quot;??_-;_-@_-">
                  <c:v>9239</c:v>
                </c:pt>
                <c:pt idx="109" formatCode="_-* #,##0_-;\-* #,##0_-;_-* &quot;-&quot;??_-;_-@_-">
                  <c:v>9264</c:v>
                </c:pt>
                <c:pt idx="110" formatCode="_-* #,##0_-;\-* #,##0_-;_-* &quot;-&quot;??_-;_-@_-">
                  <c:v>9603</c:v>
                </c:pt>
                <c:pt idx="111" formatCode="_-* #,##0_-;\-* #,##0_-;_-* &quot;-&quot;??_-;_-@_-">
                  <c:v>9675</c:v>
                </c:pt>
                <c:pt idx="112" formatCode="_-* #,##0_-;\-* #,##0_-;_-* &quot;-&quot;??_-;_-@_-">
                  <c:v>9876</c:v>
                </c:pt>
                <c:pt idx="113" formatCode="_-* #,##0_-;\-* #,##0_-;_-* &quot;-&quot;??_-;_-@_-">
                  <c:v>10067</c:v>
                </c:pt>
                <c:pt idx="114">
                  <c:v>10275.572604356381</c:v>
                </c:pt>
                <c:pt idx="115">
                  <c:v>10409</c:v>
                </c:pt>
                <c:pt idx="116">
                  <c:v>10543.778348452381</c:v>
                </c:pt>
                <c:pt idx="117">
                  <c:v>10738.098096940379</c:v>
                </c:pt>
                <c:pt idx="118">
                  <c:v>11052.639920912381</c:v>
                </c:pt>
                <c:pt idx="119">
                  <c:v>10947.35808737238</c:v>
                </c:pt>
                <c:pt idx="120" formatCode="#,##0_);\(#,##0\)">
                  <c:v>11094.177750982381</c:v>
                </c:pt>
                <c:pt idx="121" formatCode="#,##0_);\(#,##0\)">
                  <c:v>11225.463390264382</c:v>
                </c:pt>
                <c:pt idx="122" formatCode="#,##0_);\(#,##0\)">
                  <c:v>11537.22788447638</c:v>
                </c:pt>
                <c:pt idx="123" formatCode="#,##0_);\(#,##0\)">
                  <c:v>11740.809780784382</c:v>
                </c:pt>
                <c:pt idx="124" formatCode="_(* #,##0_);_(* \(#,##0\);_(* &quot;-&quot;??_);_(@_)">
                  <c:v>12005.109351884383</c:v>
                </c:pt>
                <c:pt idx="125" formatCode="_(* #,##0_);_(* \(#,##0\);_(* &quot;-&quot;??_);_(@_)">
                  <c:v>12153.181051483381</c:v>
                </c:pt>
                <c:pt idx="126">
                  <c:v>12471.224872534001</c:v>
                </c:pt>
                <c:pt idx="127">
                  <c:v>12718.505616307384</c:v>
                </c:pt>
                <c:pt idx="128">
                  <c:v>12846.982010319382</c:v>
                </c:pt>
                <c:pt idx="129">
                  <c:v>13063.948626535383</c:v>
                </c:pt>
                <c:pt idx="130">
                  <c:v>13330.564003289381</c:v>
                </c:pt>
                <c:pt idx="131">
                  <c:v>13640.899803443383</c:v>
                </c:pt>
                <c:pt idx="132">
                  <c:v>13837.857023071385</c:v>
                </c:pt>
                <c:pt idx="133">
                  <c:v>14102.563384047384</c:v>
                </c:pt>
                <c:pt idx="134">
                  <c:v>14354.376162731383</c:v>
                </c:pt>
                <c:pt idx="135">
                  <c:v>14639.186498293386</c:v>
                </c:pt>
                <c:pt idx="136">
                  <c:v>14934</c:v>
                </c:pt>
                <c:pt idx="137" formatCode="#,##0_);\(#,##0\)">
                  <c:v>14796.766637425386</c:v>
                </c:pt>
                <c:pt idx="138" formatCode="#,##0_);\(#,##0\)">
                  <c:v>15097</c:v>
                </c:pt>
                <c:pt idx="139" formatCode="#,##0_);\(#,##0\)">
                  <c:v>15256.133674285382</c:v>
                </c:pt>
                <c:pt idx="140" formatCode="#,##0_);\(#,##0\)">
                  <c:v>15476.959517419387</c:v>
                </c:pt>
                <c:pt idx="141" formatCode="#,##0_);\(#,##0\)">
                  <c:v>15290.074835225385</c:v>
                </c:pt>
                <c:pt idx="142" formatCode="#,##0_);\(#,##0\)">
                  <c:v>15400.040144949382</c:v>
                </c:pt>
                <c:pt idx="143" formatCode="#,##0_);\(#,##0\)">
                  <c:v>15720.363373763383</c:v>
                </c:pt>
                <c:pt idx="144" formatCode="#,##0_);\(#,##0\)">
                  <c:v>15880.050201433383</c:v>
                </c:pt>
                <c:pt idx="145" formatCode="#,##0_);\(#,##0\)">
                  <c:v>16370.796035911382</c:v>
                </c:pt>
                <c:pt idx="146" formatCode="#,##0_);\(#,##0\)">
                  <c:v>16773.583912213384</c:v>
                </c:pt>
                <c:pt idx="147" formatCode="#,##0_);\(#,##0\)">
                  <c:v>17197.90961673938</c:v>
                </c:pt>
                <c:pt idx="148" formatCode="#,##0_);\(#,##0\)">
                  <c:v>17765.795472553382</c:v>
                </c:pt>
                <c:pt idx="149" formatCode="#,##0_);\(#,##0\)">
                  <c:v>18092.212256439379</c:v>
                </c:pt>
                <c:pt idx="150" formatCode="_(* #,##0_);_(* \(#,##0\);_(* &quot;-&quot;??_);_(@_)">
                  <c:v>18067.548862767384</c:v>
                </c:pt>
                <c:pt idx="151" formatCode="_(* #,##0_);_(* \(#,##0\);_(* &quot;-&quot;??_);_(@_)">
                  <c:v>18072.776584895382</c:v>
                </c:pt>
                <c:pt idx="152">
                  <c:v>18185</c:v>
                </c:pt>
                <c:pt idx="153" formatCode="_(* #,##0_);_(* \(#,##0\);_(* &quot;-&quot;??_);_(@_)">
                  <c:v>18059</c:v>
                </c:pt>
                <c:pt idx="154" formatCode="_(* #,##0_);_(* \(#,##0\);_(* &quot;-&quot;??_);_(@_)">
                  <c:v>18201.340024971381</c:v>
                </c:pt>
                <c:pt idx="155">
                  <c:v>18187.545653173376</c:v>
                </c:pt>
                <c:pt idx="156" formatCode="_(* #,##0_);_(* \(#,##0\);_(* &quot;-&quot;??_);_(@_)">
                  <c:v>18293.035415089376</c:v>
                </c:pt>
                <c:pt idx="157" formatCode="_(* #,##0_);_(* \(#,##0\);_(* &quot;-&quot;??_);_(@_)">
                  <c:v>18348.671449971378</c:v>
                </c:pt>
                <c:pt idx="158" formatCode="_(* #,##0_);_(* \(#,##0\);_(* &quot;-&quot;??_);_(@_)">
                  <c:v>18343.946834159375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ED-4359-A831-0BC99C802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3693824"/>
        <c:axId val="603694384"/>
      </c:lineChart>
      <c:catAx>
        <c:axId val="60369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sq-AL"/>
          </a:p>
        </c:txPr>
        <c:crossAx val="603694384"/>
        <c:crosses val="autoZero"/>
        <c:auto val="1"/>
        <c:lblAlgn val="ctr"/>
        <c:lblOffset val="100"/>
        <c:noMultiLvlLbl val="0"/>
      </c:catAx>
      <c:valAx>
        <c:axId val="60369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0369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ECURIA E GJENDJES DEBITORE NDAJ </a:t>
            </a:r>
            <a:r>
              <a:rPr lang="sq-AL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OPERATORIT TE SHPERNDARJES</a:t>
            </a:r>
            <a:r>
              <a:rPr lang="en-US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n-US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31</a:t>
            </a:r>
            <a:r>
              <a:rPr lang="sq-AL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DHJETOR 2009  - 3</a:t>
            </a:r>
            <a:r>
              <a:rPr lang="sq-AL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0 </a:t>
            </a:r>
            <a:r>
              <a:rPr lang="en-US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sq-AL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PRILL </a:t>
            </a:r>
            <a:r>
              <a:rPr lang="en-US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20</a:t>
            </a:r>
            <a:r>
              <a:rPr lang="sq-AL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23 SIPAS KLIENTËVE</a:t>
            </a:r>
            <a:r>
              <a:rPr lang="en-US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 </a:t>
            </a:r>
            <a:endParaRPr lang="en-US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( 000 000 LEKË)</a:t>
            </a:r>
            <a:endPara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sq-AL"/>
        </a:p>
      </c:txPr>
    </c:title>
    <c:autoTitleDeleted val="0"/>
    <c:plotArea>
      <c:layout>
        <c:manualLayout>
          <c:layoutTarget val="inner"/>
          <c:xMode val="edge"/>
          <c:yMode val="edge"/>
          <c:x val="0.13017934363140468"/>
          <c:y val="0.12912950322358063"/>
          <c:w val="0.85475520035924157"/>
          <c:h val="0.668573300222408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'Debitor 2023'!$R$3</c:f>
              <c:strCache>
                <c:ptCount val="1"/>
                <c:pt idx="0">
                  <c:v>Privat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'Debitor 2023'!$S$2:$AG$2</c:f>
              <c:strCache>
                <c:ptCount val="15"/>
                <c:pt idx="0">
                  <c:v>31.12.2009</c:v>
                </c:pt>
                <c:pt idx="1">
                  <c:v>31.12.2010</c:v>
                </c:pt>
                <c:pt idx="2">
                  <c:v>31.12.2011</c:v>
                </c:pt>
                <c:pt idx="3">
                  <c:v>31.12.2012</c:v>
                </c:pt>
                <c:pt idx="4">
                  <c:v>31.12.2013</c:v>
                </c:pt>
                <c:pt idx="5">
                  <c:v>31.12.2014</c:v>
                </c:pt>
                <c:pt idx="6">
                  <c:v>31.12.2015</c:v>
                </c:pt>
                <c:pt idx="7">
                  <c:v>31.12.2016</c:v>
                </c:pt>
                <c:pt idx="8">
                  <c:v>31.12.2017</c:v>
                </c:pt>
                <c:pt idx="9">
                  <c:v>31.12.2018</c:v>
                </c:pt>
                <c:pt idx="10">
                  <c:v>31.12.2019</c:v>
                </c:pt>
                <c:pt idx="11">
                  <c:v>31.12.2020</c:v>
                </c:pt>
                <c:pt idx="12">
                  <c:v>31.12.2021</c:v>
                </c:pt>
                <c:pt idx="13">
                  <c:v>31.12.2022</c:v>
                </c:pt>
                <c:pt idx="14">
                  <c:v>30.04.2023</c:v>
                </c:pt>
              </c:strCache>
            </c:strRef>
          </c:cat>
          <c:val>
            <c:numRef>
              <c:f>'Debitor 2023'!$S$3:$AG$3</c:f>
              <c:numCache>
                <c:formatCode>#,##0</c:formatCode>
                <c:ptCount val="15"/>
                <c:pt idx="0">
                  <c:v>4032.5710558100013</c:v>
                </c:pt>
                <c:pt idx="1">
                  <c:v>7086.2625091079999</c:v>
                </c:pt>
                <c:pt idx="2">
                  <c:v>8738</c:v>
                </c:pt>
                <c:pt idx="3">
                  <c:v>9138.3790768181279</c:v>
                </c:pt>
                <c:pt idx="4">
                  <c:v>10148.932411263826</c:v>
                </c:pt>
                <c:pt idx="5">
                  <c:v>10161.341</c:v>
                </c:pt>
                <c:pt idx="6">
                  <c:v>11104.827777918392</c:v>
                </c:pt>
                <c:pt idx="7">
                  <c:v>11097.709981347612</c:v>
                </c:pt>
                <c:pt idx="8">
                  <c:v>11447.17913869087</c:v>
                </c:pt>
                <c:pt idx="9">
                  <c:v>11445.547106006921</c:v>
                </c:pt>
                <c:pt idx="10">
                  <c:v>11304.491888938002</c:v>
                </c:pt>
                <c:pt idx="11">
                  <c:v>11100.182716558098</c:v>
                </c:pt>
                <c:pt idx="12">
                  <c:v>11392.862706987984</c:v>
                </c:pt>
                <c:pt idx="13">
                  <c:v>11712.249339979977</c:v>
                </c:pt>
                <c:pt idx="14" formatCode="_(* #,##0_);_(* \(#,##0\);_(* &quot;-&quot;??_);_(@_)">
                  <c:v>11637.843278312306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D-4885-9A21-E66DCE3421BC}"/>
            </c:ext>
          </c:extLst>
        </c:ser>
        <c:ser>
          <c:idx val="1"/>
          <c:order val="1"/>
          <c:tx>
            <c:strRef>
              <c:f>'Debitor 2023'!$R$4</c:f>
              <c:strCache>
                <c:ptCount val="1"/>
                <c:pt idx="0">
                  <c:v>JoBuxhetore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'Debitor 2023'!$S$2:$AG$2</c:f>
              <c:strCache>
                <c:ptCount val="15"/>
                <c:pt idx="0">
                  <c:v>31.12.2009</c:v>
                </c:pt>
                <c:pt idx="1">
                  <c:v>31.12.2010</c:v>
                </c:pt>
                <c:pt idx="2">
                  <c:v>31.12.2011</c:v>
                </c:pt>
                <c:pt idx="3">
                  <c:v>31.12.2012</c:v>
                </c:pt>
                <c:pt idx="4">
                  <c:v>31.12.2013</c:v>
                </c:pt>
                <c:pt idx="5">
                  <c:v>31.12.2014</c:v>
                </c:pt>
                <c:pt idx="6">
                  <c:v>31.12.2015</c:v>
                </c:pt>
                <c:pt idx="7">
                  <c:v>31.12.2016</c:v>
                </c:pt>
                <c:pt idx="8">
                  <c:v>31.12.2017</c:v>
                </c:pt>
                <c:pt idx="9">
                  <c:v>31.12.2018</c:v>
                </c:pt>
                <c:pt idx="10">
                  <c:v>31.12.2019</c:v>
                </c:pt>
                <c:pt idx="11">
                  <c:v>31.12.2020</c:v>
                </c:pt>
                <c:pt idx="12">
                  <c:v>31.12.2021</c:v>
                </c:pt>
                <c:pt idx="13">
                  <c:v>31.12.2022</c:v>
                </c:pt>
                <c:pt idx="14">
                  <c:v>30.04.2023</c:v>
                </c:pt>
              </c:strCache>
            </c:strRef>
          </c:cat>
          <c:val>
            <c:numRef>
              <c:f>'Debitor 2023'!$S$4:$AG$4</c:f>
              <c:numCache>
                <c:formatCode>#,##0</c:formatCode>
                <c:ptCount val="15"/>
                <c:pt idx="0">
                  <c:v>2468.4997467199992</c:v>
                </c:pt>
                <c:pt idx="1">
                  <c:v>2269.0626701720003</c:v>
                </c:pt>
                <c:pt idx="2">
                  <c:v>3516</c:v>
                </c:pt>
                <c:pt idx="3">
                  <c:v>3687.7154134712696</c:v>
                </c:pt>
                <c:pt idx="4">
                  <c:v>5026.0825257593797</c:v>
                </c:pt>
                <c:pt idx="5">
                  <c:v>2963.502</c:v>
                </c:pt>
                <c:pt idx="6">
                  <c:v>2981.299054049382</c:v>
                </c:pt>
                <c:pt idx="7">
                  <c:v>5775.6418584293815</c:v>
                </c:pt>
                <c:pt idx="8">
                  <c:v>7904.3068605193812</c:v>
                </c:pt>
                <c:pt idx="9">
                  <c:v>9182.5949605313799</c:v>
                </c:pt>
                <c:pt idx="10">
                  <c:v>10947.35808737238</c:v>
                </c:pt>
                <c:pt idx="11">
                  <c:v>13640.899803443383</c:v>
                </c:pt>
                <c:pt idx="12">
                  <c:v>15720.363373763383</c:v>
                </c:pt>
                <c:pt idx="13">
                  <c:v>18187.545653173402</c:v>
                </c:pt>
                <c:pt idx="14" formatCode="_(* #,##0_);_(* \(#,##0\);_(* &quot;-&quot;??_);_(@_)">
                  <c:v>18578.817710243373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D-4885-9A21-E66DCE3421BC}"/>
            </c:ext>
          </c:extLst>
        </c:ser>
        <c:ser>
          <c:idx val="2"/>
          <c:order val="2"/>
          <c:tx>
            <c:strRef>
              <c:f>'Debitor 2023'!$R$5</c:f>
              <c:strCache>
                <c:ptCount val="1"/>
                <c:pt idx="0">
                  <c:v>Familjare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'Debitor 2023'!$S$2:$AG$2</c:f>
              <c:strCache>
                <c:ptCount val="15"/>
                <c:pt idx="0">
                  <c:v>31.12.2009</c:v>
                </c:pt>
                <c:pt idx="1">
                  <c:v>31.12.2010</c:v>
                </c:pt>
                <c:pt idx="2">
                  <c:v>31.12.2011</c:v>
                </c:pt>
                <c:pt idx="3">
                  <c:v>31.12.2012</c:v>
                </c:pt>
                <c:pt idx="4">
                  <c:v>31.12.2013</c:v>
                </c:pt>
                <c:pt idx="5">
                  <c:v>31.12.2014</c:v>
                </c:pt>
                <c:pt idx="6">
                  <c:v>31.12.2015</c:v>
                </c:pt>
                <c:pt idx="7">
                  <c:v>31.12.2016</c:v>
                </c:pt>
                <c:pt idx="8">
                  <c:v>31.12.2017</c:v>
                </c:pt>
                <c:pt idx="9">
                  <c:v>31.12.2018</c:v>
                </c:pt>
                <c:pt idx="10">
                  <c:v>31.12.2019</c:v>
                </c:pt>
                <c:pt idx="11">
                  <c:v>31.12.2020</c:v>
                </c:pt>
                <c:pt idx="12">
                  <c:v>31.12.2021</c:v>
                </c:pt>
                <c:pt idx="13">
                  <c:v>31.12.2022</c:v>
                </c:pt>
                <c:pt idx="14">
                  <c:v>30.04.2023</c:v>
                </c:pt>
              </c:strCache>
            </c:strRef>
          </c:cat>
          <c:val>
            <c:numRef>
              <c:f>'Debitor 2023'!$S$5:$AG$5</c:f>
              <c:numCache>
                <c:formatCode>#,##0</c:formatCode>
                <c:ptCount val="15"/>
                <c:pt idx="0">
                  <c:v>18952.685626089999</c:v>
                </c:pt>
                <c:pt idx="1">
                  <c:v>27366.147777242</c:v>
                </c:pt>
                <c:pt idx="2">
                  <c:v>38104</c:v>
                </c:pt>
                <c:pt idx="3">
                  <c:v>45304.029331845522</c:v>
                </c:pt>
                <c:pt idx="4">
                  <c:v>52313.119604813677</c:v>
                </c:pt>
                <c:pt idx="5">
                  <c:v>55590.508999999998</c:v>
                </c:pt>
                <c:pt idx="6">
                  <c:v>52802.156945883929</c:v>
                </c:pt>
                <c:pt idx="7">
                  <c:v>51583.057838095294</c:v>
                </c:pt>
                <c:pt idx="8">
                  <c:v>50756.104378254393</c:v>
                </c:pt>
                <c:pt idx="9">
                  <c:v>48111.110462856646</c:v>
                </c:pt>
                <c:pt idx="10">
                  <c:v>46640.599585567856</c:v>
                </c:pt>
                <c:pt idx="11">
                  <c:v>46765.051957086056</c:v>
                </c:pt>
                <c:pt idx="12">
                  <c:v>46520.653822108652</c:v>
                </c:pt>
                <c:pt idx="13">
                  <c:v>45223.364558458517</c:v>
                </c:pt>
                <c:pt idx="14" formatCode="_(* #,##0_);_(* \(#,##0\);_(* &quot;-&quot;??_);_(@_)">
                  <c:v>45320.359294024609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5D-4885-9A21-E66DCE3421BC}"/>
            </c:ext>
          </c:extLst>
        </c:ser>
        <c:ser>
          <c:idx val="3"/>
          <c:order val="3"/>
          <c:tx>
            <c:strRef>
              <c:f>'Debitor 2023'!$R$6</c:f>
              <c:strCache>
                <c:ptCount val="1"/>
                <c:pt idx="0">
                  <c:v>Buxhetore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'Debitor 2023'!$S$2:$AG$2</c:f>
              <c:strCache>
                <c:ptCount val="15"/>
                <c:pt idx="0">
                  <c:v>31.12.2009</c:v>
                </c:pt>
                <c:pt idx="1">
                  <c:v>31.12.2010</c:v>
                </c:pt>
                <c:pt idx="2">
                  <c:v>31.12.2011</c:v>
                </c:pt>
                <c:pt idx="3">
                  <c:v>31.12.2012</c:v>
                </c:pt>
                <c:pt idx="4">
                  <c:v>31.12.2013</c:v>
                </c:pt>
                <c:pt idx="5">
                  <c:v>31.12.2014</c:v>
                </c:pt>
                <c:pt idx="6">
                  <c:v>31.12.2015</c:v>
                </c:pt>
                <c:pt idx="7">
                  <c:v>31.12.2016</c:v>
                </c:pt>
                <c:pt idx="8">
                  <c:v>31.12.2017</c:v>
                </c:pt>
                <c:pt idx="9">
                  <c:v>31.12.2018</c:v>
                </c:pt>
                <c:pt idx="10">
                  <c:v>31.12.2019</c:v>
                </c:pt>
                <c:pt idx="11">
                  <c:v>31.12.2020</c:v>
                </c:pt>
                <c:pt idx="12">
                  <c:v>31.12.2021</c:v>
                </c:pt>
                <c:pt idx="13">
                  <c:v>31.12.2022</c:v>
                </c:pt>
                <c:pt idx="14">
                  <c:v>30.04.2023</c:v>
                </c:pt>
              </c:strCache>
            </c:strRef>
          </c:cat>
          <c:val>
            <c:numRef>
              <c:f>'Debitor 2023'!$S$6:$AG$6</c:f>
              <c:numCache>
                <c:formatCode>#,##0</c:formatCode>
                <c:ptCount val="15"/>
                <c:pt idx="0">
                  <c:v>988.11782727000002</c:v>
                </c:pt>
                <c:pt idx="1">
                  <c:v>1538.07065184</c:v>
                </c:pt>
                <c:pt idx="2">
                  <c:v>2841</c:v>
                </c:pt>
                <c:pt idx="3">
                  <c:v>3222.8814625588989</c:v>
                </c:pt>
                <c:pt idx="4">
                  <c:v>3886.3121846040367</c:v>
                </c:pt>
                <c:pt idx="5">
                  <c:v>2690.6950000000002</c:v>
                </c:pt>
                <c:pt idx="6">
                  <c:v>1914.9058016442702</c:v>
                </c:pt>
                <c:pt idx="7">
                  <c:v>2263.6520810742686</c:v>
                </c:pt>
                <c:pt idx="8">
                  <c:v>2741.0936565342713</c:v>
                </c:pt>
                <c:pt idx="9">
                  <c:v>3157.4556018285671</c:v>
                </c:pt>
                <c:pt idx="10">
                  <c:v>3681.2244357087707</c:v>
                </c:pt>
                <c:pt idx="11">
                  <c:v>4103.5212622847694</c:v>
                </c:pt>
                <c:pt idx="12">
                  <c:v>4760.5340700187699</c:v>
                </c:pt>
                <c:pt idx="13">
                  <c:v>4787.0926357907674</c:v>
                </c:pt>
                <c:pt idx="14" formatCode="_(* #,##0_);_(* \(#,##0\);_(* &quot;-&quot;??_);_(@_)">
                  <c:v>4686.1964828557657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5D-4885-9A21-E66DCE342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603972752"/>
        <c:axId val="603973312"/>
      </c:barChart>
      <c:lineChart>
        <c:grouping val="standard"/>
        <c:varyColors val="0"/>
        <c:ser>
          <c:idx val="4"/>
          <c:order val="4"/>
          <c:tx>
            <c:strRef>
              <c:f>'Debitor 2023'!$R$7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solidFill>
                  <a:sysClr val="windowText" lastClr="000000"/>
                </a:solidFill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'Debitor 2023'!$S$2:$AG$2</c:f>
              <c:strCache>
                <c:ptCount val="15"/>
                <c:pt idx="0">
                  <c:v>31.12.2009</c:v>
                </c:pt>
                <c:pt idx="1">
                  <c:v>31.12.2010</c:v>
                </c:pt>
                <c:pt idx="2">
                  <c:v>31.12.2011</c:v>
                </c:pt>
                <c:pt idx="3">
                  <c:v>31.12.2012</c:v>
                </c:pt>
                <c:pt idx="4">
                  <c:v>31.12.2013</c:v>
                </c:pt>
                <c:pt idx="5">
                  <c:v>31.12.2014</c:v>
                </c:pt>
                <c:pt idx="6">
                  <c:v>31.12.2015</c:v>
                </c:pt>
                <c:pt idx="7">
                  <c:v>31.12.2016</c:v>
                </c:pt>
                <c:pt idx="8">
                  <c:v>31.12.2017</c:v>
                </c:pt>
                <c:pt idx="9">
                  <c:v>31.12.2018</c:v>
                </c:pt>
                <c:pt idx="10">
                  <c:v>31.12.2019</c:v>
                </c:pt>
                <c:pt idx="11">
                  <c:v>31.12.2020</c:v>
                </c:pt>
                <c:pt idx="12">
                  <c:v>31.12.2021</c:v>
                </c:pt>
                <c:pt idx="13">
                  <c:v>31.12.2022</c:v>
                </c:pt>
                <c:pt idx="14">
                  <c:v>30.04.2023</c:v>
                </c:pt>
              </c:strCache>
            </c:strRef>
          </c:cat>
          <c:val>
            <c:numRef>
              <c:f>'Debitor 2023'!$S$7:$AG$7</c:f>
              <c:numCache>
                <c:formatCode>#,##0</c:formatCode>
                <c:ptCount val="15"/>
                <c:pt idx="0">
                  <c:v>26441.874255890001</c:v>
                </c:pt>
                <c:pt idx="1">
                  <c:v>38259.543608361993</c:v>
                </c:pt>
                <c:pt idx="2">
                  <c:v>53198</c:v>
                </c:pt>
                <c:pt idx="3">
                  <c:v>61353.005284693805</c:v>
                </c:pt>
                <c:pt idx="4">
                  <c:v>71374.446726440918</c:v>
                </c:pt>
                <c:pt idx="5">
                  <c:v>71406.046999999991</c:v>
                </c:pt>
                <c:pt idx="6">
                  <c:v>68803.189579495986</c:v>
                </c:pt>
                <c:pt idx="7">
                  <c:v>70720</c:v>
                </c:pt>
                <c:pt idx="8">
                  <c:v>72848.684033998914</c:v>
                </c:pt>
                <c:pt idx="9">
                  <c:v>71896.70813122351</c:v>
                </c:pt>
                <c:pt idx="10">
                  <c:v>72573.673997587015</c:v>
                </c:pt>
                <c:pt idx="11">
                  <c:v>75609.655739372305</c:v>
                </c:pt>
                <c:pt idx="12">
                  <c:v>78394.413972878785</c:v>
                </c:pt>
                <c:pt idx="13">
                  <c:v>79910.252187402672</c:v>
                </c:pt>
                <c:pt idx="14">
                  <c:v>80223.216765436053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5D-4885-9A21-E66DCE342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974432"/>
        <c:axId val="603973872"/>
      </c:lineChart>
      <c:catAx>
        <c:axId val="60397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03973312"/>
        <c:crosses val="autoZero"/>
        <c:auto val="1"/>
        <c:lblAlgn val="ctr"/>
        <c:lblOffset val="100"/>
        <c:noMultiLvlLbl val="0"/>
      </c:catAx>
      <c:valAx>
        <c:axId val="6039733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03972752"/>
        <c:crosses val="autoZero"/>
        <c:crossBetween val="between"/>
      </c:valAx>
      <c:valAx>
        <c:axId val="603973872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603974432"/>
        <c:crosses val="max"/>
        <c:crossBetween val="between"/>
      </c:valAx>
      <c:catAx>
        <c:axId val="603974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397387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sq-AL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ECURIA E GJENDJES DEBITORE NDAJ </a:t>
            </a:r>
            <a:r>
              <a:rPr lang="sq-AL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OPERATORIT TE SHPERNDARJES</a:t>
            </a:r>
            <a:r>
              <a:rPr lang="en-US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n-US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31</a:t>
            </a:r>
            <a:r>
              <a:rPr lang="sq-AL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DHJETOR 2009  - 3</a:t>
            </a:r>
            <a:r>
              <a:rPr lang="sq-AL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0  PRILL </a:t>
            </a:r>
            <a:r>
              <a:rPr lang="en-US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20</a:t>
            </a:r>
            <a:r>
              <a:rPr lang="sq-AL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23 SIPAS KLIENTËVE</a:t>
            </a:r>
            <a:r>
              <a:rPr lang="en-US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 </a:t>
            </a:r>
            <a:endParaRPr lang="en-US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( 000 000 LEKË)</a:t>
            </a:r>
            <a:endPara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sq-A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'Debitor 2023'!$A$3</c:f>
              <c:strCache>
                <c:ptCount val="1"/>
                <c:pt idx="0">
                  <c:v>Buxhetore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'Debitor 2023'!$B$2:$P$2</c:f>
              <c:strCache>
                <c:ptCount val="15"/>
                <c:pt idx="0">
                  <c:v>31.12.2009</c:v>
                </c:pt>
                <c:pt idx="1">
                  <c:v>31.12.2010</c:v>
                </c:pt>
                <c:pt idx="2">
                  <c:v>31.12.2011</c:v>
                </c:pt>
                <c:pt idx="3">
                  <c:v>31.12.2012</c:v>
                </c:pt>
                <c:pt idx="4">
                  <c:v>31.12.2013</c:v>
                </c:pt>
                <c:pt idx="5">
                  <c:v>31.12.2014</c:v>
                </c:pt>
                <c:pt idx="6">
                  <c:v>31.12.2015</c:v>
                </c:pt>
                <c:pt idx="7">
                  <c:v>31.12.2016</c:v>
                </c:pt>
                <c:pt idx="8">
                  <c:v>31.12.2017</c:v>
                </c:pt>
                <c:pt idx="9">
                  <c:v>31.12.2018</c:v>
                </c:pt>
                <c:pt idx="10">
                  <c:v>31.12.2019</c:v>
                </c:pt>
                <c:pt idx="11">
                  <c:v>31.12.2020</c:v>
                </c:pt>
                <c:pt idx="12">
                  <c:v>31.12.2021</c:v>
                </c:pt>
                <c:pt idx="13">
                  <c:v>31.12.2022</c:v>
                </c:pt>
                <c:pt idx="14">
                  <c:v>30.04.2023</c:v>
                </c:pt>
              </c:strCache>
            </c:strRef>
          </c:cat>
          <c:val>
            <c:numRef>
              <c:f>'Debitor 2023'!$B$3:$P$3</c:f>
              <c:numCache>
                <c:formatCode>#,##0</c:formatCode>
                <c:ptCount val="15"/>
                <c:pt idx="0">
                  <c:v>988.11782727000002</c:v>
                </c:pt>
                <c:pt idx="1">
                  <c:v>1538.07065184</c:v>
                </c:pt>
                <c:pt idx="2">
                  <c:v>2841</c:v>
                </c:pt>
                <c:pt idx="3">
                  <c:v>3222.8814625588989</c:v>
                </c:pt>
                <c:pt idx="4">
                  <c:v>3886.3121846040367</c:v>
                </c:pt>
                <c:pt idx="5">
                  <c:v>2690.6950000000002</c:v>
                </c:pt>
                <c:pt idx="6">
                  <c:v>1914.9058016442702</c:v>
                </c:pt>
                <c:pt idx="7" formatCode="#,##0_);\(#,##0\)">
                  <c:v>2263.6520810742686</c:v>
                </c:pt>
                <c:pt idx="8" formatCode="_(* #,##0_);_(* \(#,##0\);_(* &quot;-&quot;??_);_(@_)">
                  <c:v>2741.0936565342713</c:v>
                </c:pt>
                <c:pt idx="9" formatCode="_(* #,##0_);_(* \(#,##0\);_(* &quot;-&quot;??_);_(@_)">
                  <c:v>3157.4556018285671</c:v>
                </c:pt>
                <c:pt idx="10">
                  <c:v>3681.2244357087707</c:v>
                </c:pt>
                <c:pt idx="11" formatCode="_(* #,##0_);_(* \(#,##0\);_(* &quot;-&quot;??_);_(@_)">
                  <c:v>4103.5212622847694</c:v>
                </c:pt>
                <c:pt idx="12" formatCode="_(* #,##0_);_(* \(#,##0\);_(* &quot;-&quot;??_);_(@_)">
                  <c:v>4760.5340700187699</c:v>
                </c:pt>
                <c:pt idx="13">
                  <c:v>4787.0926357907674</c:v>
                </c:pt>
                <c:pt idx="14" formatCode="_(* #,##0_);_(* \(#,##0\);_(* &quot;-&quot;??_);_(@_)">
                  <c:v>4686.1964828557657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E-4C00-896C-6117286976B1}"/>
            </c:ext>
          </c:extLst>
        </c:ser>
        <c:ser>
          <c:idx val="1"/>
          <c:order val="1"/>
          <c:tx>
            <c:strRef>
              <c:f>'Debitor 2023'!$A$4</c:f>
              <c:strCache>
                <c:ptCount val="1"/>
                <c:pt idx="0">
                  <c:v>Familjare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sq-A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'Debitor 2023'!$B$2:$P$2</c:f>
              <c:strCache>
                <c:ptCount val="15"/>
                <c:pt idx="0">
                  <c:v>31.12.2009</c:v>
                </c:pt>
                <c:pt idx="1">
                  <c:v>31.12.2010</c:v>
                </c:pt>
                <c:pt idx="2">
                  <c:v>31.12.2011</c:v>
                </c:pt>
                <c:pt idx="3">
                  <c:v>31.12.2012</c:v>
                </c:pt>
                <c:pt idx="4">
                  <c:v>31.12.2013</c:v>
                </c:pt>
                <c:pt idx="5">
                  <c:v>31.12.2014</c:v>
                </c:pt>
                <c:pt idx="6">
                  <c:v>31.12.2015</c:v>
                </c:pt>
                <c:pt idx="7">
                  <c:v>31.12.2016</c:v>
                </c:pt>
                <c:pt idx="8">
                  <c:v>31.12.2017</c:v>
                </c:pt>
                <c:pt idx="9">
                  <c:v>31.12.2018</c:v>
                </c:pt>
                <c:pt idx="10">
                  <c:v>31.12.2019</c:v>
                </c:pt>
                <c:pt idx="11">
                  <c:v>31.12.2020</c:v>
                </c:pt>
                <c:pt idx="12">
                  <c:v>31.12.2021</c:v>
                </c:pt>
                <c:pt idx="13">
                  <c:v>31.12.2022</c:v>
                </c:pt>
                <c:pt idx="14">
                  <c:v>30.04.2023</c:v>
                </c:pt>
              </c:strCache>
            </c:strRef>
          </c:cat>
          <c:val>
            <c:numRef>
              <c:f>'Debitor 2023'!$B$4:$P$4</c:f>
              <c:numCache>
                <c:formatCode>#,##0</c:formatCode>
                <c:ptCount val="15"/>
                <c:pt idx="0">
                  <c:v>18952.685626089999</c:v>
                </c:pt>
                <c:pt idx="1">
                  <c:v>27366.147777242</c:v>
                </c:pt>
                <c:pt idx="2" formatCode="_(* #,##0_);_(* \(#,##0\);_(* &quot;-&quot;??_);_(@_)">
                  <c:v>38104</c:v>
                </c:pt>
                <c:pt idx="3" formatCode="_(* #,##0_);_(* \(#,##0\);_(* &quot;-&quot;??_);_(@_)">
                  <c:v>45304.029331845522</c:v>
                </c:pt>
                <c:pt idx="4" formatCode="_(* #,##0_);_(* \(#,##0\);_(* &quot;-&quot;??_);_(@_)">
                  <c:v>52313.119604813677</c:v>
                </c:pt>
                <c:pt idx="5" formatCode="_(* #,##0_);_(* \(#,##0\);_(* &quot;-&quot;??_);_(@_)">
                  <c:v>55590.508999999998</c:v>
                </c:pt>
                <c:pt idx="6" formatCode="_(* #,##0_);_(* \(#,##0\);_(* &quot;-&quot;??_);_(@_)">
                  <c:v>52802.156945883929</c:v>
                </c:pt>
                <c:pt idx="7" formatCode="#,##0_);\(#,##0\)">
                  <c:v>51583.057838095294</c:v>
                </c:pt>
                <c:pt idx="8" formatCode="_(* #,##0_);_(* \(#,##0\);_(* &quot;-&quot;??_);_(@_)">
                  <c:v>50756.104378254393</c:v>
                </c:pt>
                <c:pt idx="9" formatCode="_(* #,##0_);_(* \(#,##0\);_(* &quot;-&quot;??_);_(@_)">
                  <c:v>48111.110462856646</c:v>
                </c:pt>
                <c:pt idx="10">
                  <c:v>46640.599585567856</c:v>
                </c:pt>
                <c:pt idx="11" formatCode="_(* #,##0_);_(* \(#,##0\);_(* &quot;-&quot;??_);_(@_)">
                  <c:v>46765.051957086056</c:v>
                </c:pt>
                <c:pt idx="12" formatCode="_(* #,##0_);_(* \(#,##0\);_(* &quot;-&quot;??_);_(@_)">
                  <c:v>46520.653822108652</c:v>
                </c:pt>
                <c:pt idx="13">
                  <c:v>45223.364558458517</c:v>
                </c:pt>
                <c:pt idx="14" formatCode="_(* #,##0_);_(* \(#,##0\);_(* &quot;-&quot;??_);_(@_)">
                  <c:v>45320.359294024609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E-4C00-896C-6117286976B1}"/>
            </c:ext>
          </c:extLst>
        </c:ser>
        <c:ser>
          <c:idx val="2"/>
          <c:order val="2"/>
          <c:tx>
            <c:strRef>
              <c:f>'Debitor 2023'!$A$5</c:f>
              <c:strCache>
                <c:ptCount val="1"/>
                <c:pt idx="0">
                  <c:v>JoBuxhetore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'Debitor 2023'!$B$2:$P$2</c:f>
              <c:strCache>
                <c:ptCount val="15"/>
                <c:pt idx="0">
                  <c:v>31.12.2009</c:v>
                </c:pt>
                <c:pt idx="1">
                  <c:v>31.12.2010</c:v>
                </c:pt>
                <c:pt idx="2">
                  <c:v>31.12.2011</c:v>
                </c:pt>
                <c:pt idx="3">
                  <c:v>31.12.2012</c:v>
                </c:pt>
                <c:pt idx="4">
                  <c:v>31.12.2013</c:v>
                </c:pt>
                <c:pt idx="5">
                  <c:v>31.12.2014</c:v>
                </c:pt>
                <c:pt idx="6">
                  <c:v>31.12.2015</c:v>
                </c:pt>
                <c:pt idx="7">
                  <c:v>31.12.2016</c:v>
                </c:pt>
                <c:pt idx="8">
                  <c:v>31.12.2017</c:v>
                </c:pt>
                <c:pt idx="9">
                  <c:v>31.12.2018</c:v>
                </c:pt>
                <c:pt idx="10">
                  <c:v>31.12.2019</c:v>
                </c:pt>
                <c:pt idx="11">
                  <c:v>31.12.2020</c:v>
                </c:pt>
                <c:pt idx="12">
                  <c:v>31.12.2021</c:v>
                </c:pt>
                <c:pt idx="13">
                  <c:v>31.12.2022</c:v>
                </c:pt>
                <c:pt idx="14">
                  <c:v>30.04.2023</c:v>
                </c:pt>
              </c:strCache>
            </c:strRef>
          </c:cat>
          <c:val>
            <c:numRef>
              <c:f>'Debitor 2023'!$B$5:$P$5</c:f>
              <c:numCache>
                <c:formatCode>#,##0</c:formatCode>
                <c:ptCount val="15"/>
                <c:pt idx="0">
                  <c:v>2468.4997467199992</c:v>
                </c:pt>
                <c:pt idx="1">
                  <c:v>2269.0626701720003</c:v>
                </c:pt>
                <c:pt idx="2" formatCode="_(* #,##0_);_(* \(#,##0\);_(* &quot;-&quot;??_);_(@_)">
                  <c:v>3516</c:v>
                </c:pt>
                <c:pt idx="3" formatCode="_(* #,##0_);_(* \(#,##0\);_(* &quot;-&quot;??_);_(@_)">
                  <c:v>3687.7154134712696</c:v>
                </c:pt>
                <c:pt idx="4" formatCode="_(* #,##0_);_(* \(#,##0\);_(* &quot;-&quot;??_);_(@_)">
                  <c:v>5026.0825257593797</c:v>
                </c:pt>
                <c:pt idx="5" formatCode="_(* #,##0_);_(* \(#,##0\);_(* &quot;-&quot;??_);_(@_)">
                  <c:v>2963.502</c:v>
                </c:pt>
                <c:pt idx="6" formatCode="_(* #,##0_);_(* \(#,##0\);_(* &quot;-&quot;??_);_(@_)">
                  <c:v>2981.299054049382</c:v>
                </c:pt>
                <c:pt idx="7" formatCode="#,##0_);\(#,##0\)">
                  <c:v>5775.6418584293815</c:v>
                </c:pt>
                <c:pt idx="8" formatCode="_(* #,##0_);_(* \(#,##0\);_(* &quot;-&quot;??_);_(@_)">
                  <c:v>7904.3068605193812</c:v>
                </c:pt>
                <c:pt idx="9" formatCode="_(* #,##0_);_(* \(#,##0\);_(* &quot;-&quot;??_);_(@_)">
                  <c:v>9182.5949605313799</c:v>
                </c:pt>
                <c:pt idx="10">
                  <c:v>10947.35808737238</c:v>
                </c:pt>
                <c:pt idx="11" formatCode="_(* #,##0_);_(* \(#,##0\);_(* &quot;-&quot;??_);_(@_)">
                  <c:v>13640.899803443383</c:v>
                </c:pt>
                <c:pt idx="12" formatCode="_(* #,##0_);_(* \(#,##0\);_(* &quot;-&quot;??_);_(@_)">
                  <c:v>15720.363373763383</c:v>
                </c:pt>
                <c:pt idx="13">
                  <c:v>18187.545653173402</c:v>
                </c:pt>
                <c:pt idx="14" formatCode="_(* #,##0_);_(* \(#,##0\);_(* &quot;-&quot;??_);_(@_)">
                  <c:v>18578.817710243373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7E-4C00-896C-6117286976B1}"/>
            </c:ext>
          </c:extLst>
        </c:ser>
        <c:ser>
          <c:idx val="3"/>
          <c:order val="3"/>
          <c:tx>
            <c:strRef>
              <c:f>'Debitor 2023'!$A$6</c:f>
              <c:strCache>
                <c:ptCount val="1"/>
                <c:pt idx="0">
                  <c:v>Privat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'Debitor 2023'!$B$2:$P$2</c:f>
              <c:strCache>
                <c:ptCount val="15"/>
                <c:pt idx="0">
                  <c:v>31.12.2009</c:v>
                </c:pt>
                <c:pt idx="1">
                  <c:v>31.12.2010</c:v>
                </c:pt>
                <c:pt idx="2">
                  <c:v>31.12.2011</c:v>
                </c:pt>
                <c:pt idx="3">
                  <c:v>31.12.2012</c:v>
                </c:pt>
                <c:pt idx="4">
                  <c:v>31.12.2013</c:v>
                </c:pt>
                <c:pt idx="5">
                  <c:v>31.12.2014</c:v>
                </c:pt>
                <c:pt idx="6">
                  <c:v>31.12.2015</c:v>
                </c:pt>
                <c:pt idx="7">
                  <c:v>31.12.2016</c:v>
                </c:pt>
                <c:pt idx="8">
                  <c:v>31.12.2017</c:v>
                </c:pt>
                <c:pt idx="9">
                  <c:v>31.12.2018</c:v>
                </c:pt>
                <c:pt idx="10">
                  <c:v>31.12.2019</c:v>
                </c:pt>
                <c:pt idx="11">
                  <c:v>31.12.2020</c:v>
                </c:pt>
                <c:pt idx="12">
                  <c:v>31.12.2021</c:v>
                </c:pt>
                <c:pt idx="13">
                  <c:v>31.12.2022</c:v>
                </c:pt>
                <c:pt idx="14">
                  <c:v>30.04.2023</c:v>
                </c:pt>
              </c:strCache>
            </c:strRef>
          </c:cat>
          <c:val>
            <c:numRef>
              <c:f>'Debitor 2023'!$B$6:$P$6</c:f>
              <c:numCache>
                <c:formatCode>#,##0</c:formatCode>
                <c:ptCount val="15"/>
                <c:pt idx="0">
                  <c:v>4032.5710558100013</c:v>
                </c:pt>
                <c:pt idx="1">
                  <c:v>7086.2625091079999</c:v>
                </c:pt>
                <c:pt idx="2" formatCode="_(* #,##0_);_(* \(#,##0\);_(* &quot;-&quot;??_);_(@_)">
                  <c:v>8738</c:v>
                </c:pt>
                <c:pt idx="3" formatCode="_(* #,##0_);_(* \(#,##0\);_(* &quot;-&quot;??_);_(@_)">
                  <c:v>9138.3790768181279</c:v>
                </c:pt>
                <c:pt idx="4" formatCode="_(* #,##0_);_(* \(#,##0\);_(* &quot;-&quot;??_);_(@_)">
                  <c:v>10148.932411263826</c:v>
                </c:pt>
                <c:pt idx="5" formatCode="_(* #,##0_);_(* \(#,##0\);_(* &quot;-&quot;??_);_(@_)">
                  <c:v>10161.341</c:v>
                </c:pt>
                <c:pt idx="6" formatCode="_(* #,##0_);_(* \(#,##0\);_(* &quot;-&quot;??_);_(@_)">
                  <c:v>11104.827777918392</c:v>
                </c:pt>
                <c:pt idx="7" formatCode="#,##0_);\(#,##0\)">
                  <c:v>11097.709981347612</c:v>
                </c:pt>
                <c:pt idx="8" formatCode="_(* #,##0_);_(* \(#,##0\);_(* &quot;-&quot;??_);_(@_)">
                  <c:v>11447.17913869087</c:v>
                </c:pt>
                <c:pt idx="9" formatCode="_(* #,##0_);_(* \(#,##0\);_(* &quot;-&quot;??_);_(@_)">
                  <c:v>11445.547106006921</c:v>
                </c:pt>
                <c:pt idx="10">
                  <c:v>11304.491888938002</c:v>
                </c:pt>
                <c:pt idx="11" formatCode="_(* #,##0_);_(* \(#,##0\);_(* &quot;-&quot;??_);_(@_)">
                  <c:v>11100.182716558098</c:v>
                </c:pt>
                <c:pt idx="12" formatCode="_(* #,##0_);_(* \(#,##0\);_(* &quot;-&quot;??_);_(@_)">
                  <c:v>11392.862706987984</c:v>
                </c:pt>
                <c:pt idx="13">
                  <c:v>11712.249339979977</c:v>
                </c:pt>
                <c:pt idx="14" formatCode="_(* #,##0_);_(* \(#,##0\);_(* &quot;-&quot;??_);_(@_)">
                  <c:v>11637.843278312306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7E-4C00-896C-6117286976B1}"/>
            </c:ext>
          </c:extLst>
        </c:ser>
        <c:ser>
          <c:idx val="4"/>
          <c:order val="4"/>
          <c:tx>
            <c:strRef>
              <c:f>'Debitor 2023'!$A$7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'Debitor 2023'!$B$2:$P$2</c:f>
              <c:strCache>
                <c:ptCount val="15"/>
                <c:pt idx="0">
                  <c:v>31.12.2009</c:v>
                </c:pt>
                <c:pt idx="1">
                  <c:v>31.12.2010</c:v>
                </c:pt>
                <c:pt idx="2">
                  <c:v>31.12.2011</c:v>
                </c:pt>
                <c:pt idx="3">
                  <c:v>31.12.2012</c:v>
                </c:pt>
                <c:pt idx="4">
                  <c:v>31.12.2013</c:v>
                </c:pt>
                <c:pt idx="5">
                  <c:v>31.12.2014</c:v>
                </c:pt>
                <c:pt idx="6">
                  <c:v>31.12.2015</c:v>
                </c:pt>
                <c:pt idx="7">
                  <c:v>31.12.2016</c:v>
                </c:pt>
                <c:pt idx="8">
                  <c:v>31.12.2017</c:v>
                </c:pt>
                <c:pt idx="9">
                  <c:v>31.12.2018</c:v>
                </c:pt>
                <c:pt idx="10">
                  <c:v>31.12.2019</c:v>
                </c:pt>
                <c:pt idx="11">
                  <c:v>31.12.2020</c:v>
                </c:pt>
                <c:pt idx="12">
                  <c:v>31.12.2021</c:v>
                </c:pt>
                <c:pt idx="13">
                  <c:v>31.12.2022</c:v>
                </c:pt>
                <c:pt idx="14">
                  <c:v>30.04.2023</c:v>
                </c:pt>
              </c:strCache>
            </c:strRef>
          </c:cat>
          <c:val>
            <c:numRef>
              <c:f>'Debitor 2023'!$B$7:$P$7</c:f>
              <c:numCache>
                <c:formatCode>#,##0</c:formatCode>
                <c:ptCount val="15"/>
                <c:pt idx="0">
                  <c:v>26441.874255890001</c:v>
                </c:pt>
                <c:pt idx="1">
                  <c:v>38259.543608361993</c:v>
                </c:pt>
                <c:pt idx="2" formatCode="_(* #,##0_);_(* \(#,##0\);_(* &quot;-&quot;??_);_(@_)">
                  <c:v>53198</c:v>
                </c:pt>
                <c:pt idx="3" formatCode="_(* #,##0_);_(* \(#,##0\);_(* &quot;-&quot;??_);_(@_)">
                  <c:v>61353.005284693805</c:v>
                </c:pt>
                <c:pt idx="4" formatCode="_(* #,##0_);_(* \(#,##0\);_(* &quot;-&quot;??_);_(@_)">
                  <c:v>71374.446726440918</c:v>
                </c:pt>
                <c:pt idx="5" formatCode="_(* #,##0_);_(* \(#,##0\);_(* &quot;-&quot;??_);_(@_)">
                  <c:v>71406.046999999991</c:v>
                </c:pt>
                <c:pt idx="6" formatCode="_(* #,##0_);_(* \(#,##0\);_(* &quot;-&quot;??_);_(@_)">
                  <c:v>68803.189579495986</c:v>
                </c:pt>
                <c:pt idx="7" formatCode="#,##0_);\(#,##0\)">
                  <c:v>70720</c:v>
                </c:pt>
                <c:pt idx="8" formatCode="#,##0_);\(#,##0\)">
                  <c:v>72848.684033998914</c:v>
                </c:pt>
                <c:pt idx="9" formatCode="_(* #,##0_);_(* \(#,##0\);_(* &quot;-&quot;??_);_(@_)">
                  <c:v>71896.70813122351</c:v>
                </c:pt>
                <c:pt idx="10">
                  <c:v>72573.673997587015</c:v>
                </c:pt>
                <c:pt idx="11" formatCode="_(* #,##0_);_(* \(#,##0\);_(* &quot;-&quot;??_);_(@_)">
                  <c:v>75609.655739372305</c:v>
                </c:pt>
                <c:pt idx="12">
                  <c:v>78394.413972878785</c:v>
                </c:pt>
                <c:pt idx="13">
                  <c:v>79910.252187402672</c:v>
                </c:pt>
                <c:pt idx="14">
                  <c:v>80223.216765436053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7E-4C00-896C-611728697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4703840"/>
        <c:axId val="604704400"/>
      </c:lineChart>
      <c:catAx>
        <c:axId val="60470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04704400"/>
        <c:crosses val="autoZero"/>
        <c:auto val="1"/>
        <c:lblAlgn val="ctr"/>
        <c:lblOffset val="100"/>
        <c:noMultiLvlLbl val="0"/>
      </c:catAx>
      <c:valAx>
        <c:axId val="60470440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047038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sq-AL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M</a:t>
            </a:r>
            <a:r>
              <a:rPr lang="sq-AL" sz="120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ESATARJA 14 VJEÇARE E ENERGJISË TOTALE NË RRJETIN E SHPËRNDARJES SIPAS MUAJVE TË VITIT (MWh) KRAHASUAR ME VITIN 2023</a:t>
            </a:r>
            <a:endPara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'En.Tot.Shpernd 2023'!$A$21</c:f>
              <c:strCache>
                <c:ptCount val="1"/>
                <c:pt idx="0">
                  <c:v>Mesatarja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7890879962420902E-2"/>
                  <c:y val="-7.601436880249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84-433F-B19D-4761F69BFC7F}"/>
                </c:ext>
              </c:extLst>
            </c:dLbl>
            <c:dLbl>
              <c:idx val="11"/>
              <c:layout>
                <c:manualLayout>
                  <c:x val="0"/>
                  <c:y val="2.1709630557359191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15-4057-862F-7CCCEEDE24E4}"/>
                </c:ext>
              </c:extLst>
            </c:dLbl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sq-A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'En.Tot.Shpernd 2023'!$B$20:$M$20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 Mars </c:v>
                </c:pt>
                <c:pt idx="3">
                  <c:v> Prill </c:v>
                </c:pt>
                <c:pt idx="4">
                  <c:v> Maj </c:v>
                </c:pt>
                <c:pt idx="5">
                  <c:v> Qershor 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'En.Tot.Shpernd 2023'!$B$21:$M$21</c:f>
              <c:numCache>
                <c:formatCode>_(* #,##0_);_(* \(#,##0\);_(* "-"??_);_(@_)</c:formatCode>
                <c:ptCount val="12"/>
                <c:pt idx="0">
                  <c:v>708323.71293897752</c:v>
                </c:pt>
                <c:pt idx="1">
                  <c:v>611717.65546492662</c:v>
                </c:pt>
                <c:pt idx="2">
                  <c:v>612245.37273109623</c:v>
                </c:pt>
                <c:pt idx="3">
                  <c:v>517914.03753312345</c:v>
                </c:pt>
                <c:pt idx="4">
                  <c:v>489490.54806091357</c:v>
                </c:pt>
                <c:pt idx="5">
                  <c:v>484428.07372369978</c:v>
                </c:pt>
                <c:pt idx="6">
                  <c:v>532595.48070786276</c:v>
                </c:pt>
                <c:pt idx="7">
                  <c:v>546541.0556558664</c:v>
                </c:pt>
                <c:pt idx="8">
                  <c:v>472602.73840336996</c:v>
                </c:pt>
                <c:pt idx="9">
                  <c:v>500001.59271616576</c:v>
                </c:pt>
                <c:pt idx="10">
                  <c:v>548317.45420858159</c:v>
                </c:pt>
                <c:pt idx="11">
                  <c:v>683616.93851517921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C8-4146-8BA2-F43886700583}"/>
            </c:ext>
          </c:extLst>
        </c:ser>
        <c:ser>
          <c:idx val="1"/>
          <c:order val="1"/>
          <c:tx>
            <c:strRef>
              <c:f>'En.Tot.Shpernd 2023'!$A$22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2466153119563E-2"/>
                  <c:y val="6.7796599202229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84-433F-B19D-4761F69BFC7F}"/>
                </c:ext>
              </c:extLst>
            </c:dLbl>
            <c:dLbl>
              <c:idx val="3"/>
              <c:layout>
                <c:manualLayout>
                  <c:x val="-1.696144615936766E-2"/>
                  <c:y val="-9.6685323846667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84-433F-B19D-4761F69BFC7F}"/>
                </c:ext>
              </c:extLst>
            </c:dLbl>
            <c:dLbl>
              <c:idx val="11"/>
              <c:layout>
                <c:manualLayout>
                  <c:x val="0"/>
                  <c:y val="-3.256444583603872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15-4057-862F-7CCCEEDE24E4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rgbClr val="FF0000"/>
                </a:solidFill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'En.Tot.Shpernd 2023'!$B$20:$M$20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 Mars </c:v>
                </c:pt>
                <c:pt idx="3">
                  <c:v> Prill </c:v>
                </c:pt>
                <c:pt idx="4">
                  <c:v> Maj </c:v>
                </c:pt>
                <c:pt idx="5">
                  <c:v> Qershor 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'En.Tot.Shpernd 2023'!$B$22:$M$22</c:f>
              <c:numCache>
                <c:formatCode>_(* #,##0_);_(* \(#,##0\);_(* "-"??_);_(@_)</c:formatCode>
                <c:ptCount val="12"/>
                <c:pt idx="0">
                  <c:v>699061.24994318001</c:v>
                </c:pt>
                <c:pt idx="1">
                  <c:v>657581.11155462009</c:v>
                </c:pt>
                <c:pt idx="2">
                  <c:v>613056.49771973002</c:v>
                </c:pt>
                <c:pt idx="3">
                  <c:v>558722.49284934998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C8-4146-8BA2-F43886700583}"/>
            </c:ext>
          </c:extLst>
        </c:ser>
        <c:ser>
          <c:idx val="2"/>
          <c:order val="2"/>
          <c:marker>
            <c:symbol val="none"/>
          </c:marker>
          <c:cat>
            <c:strRef>
              <c:f>'En.Tot.Shpernd 2023'!$B$20:$M$20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 Mars </c:v>
                </c:pt>
                <c:pt idx="3">
                  <c:v> Prill </c:v>
                </c:pt>
                <c:pt idx="4">
                  <c:v> Maj </c:v>
                </c:pt>
                <c:pt idx="5">
                  <c:v> Qershor 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'4-M Përmbledhese OSHEE 2023'!#REF!</c:f>
              <c:numCache>
                <c:formatCode>_(* #,##0_);_(* \(#,##0\);_(* "-"??_);_(@_)</c:formatCode>
                <c:ptCount val="3"/>
                <c:pt idx="0">
                  <c:v>699061.24994318001</c:v>
                </c:pt>
                <c:pt idx="1">
                  <c:v>657581.11155462009</c:v>
                </c:pt>
                <c:pt idx="2">
                  <c:v>613056.49771973002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84-433F-B19D-4761F69BFC7F}"/>
            </c:ext>
          </c:extLst>
        </c:ser>
        <c:ser>
          <c:idx val="3"/>
          <c:order val="3"/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'En.Tot.Shpernd 2023'!$B$20:$M$20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 Mars </c:v>
                </c:pt>
                <c:pt idx="3">
                  <c:v> Prill </c:v>
                </c:pt>
                <c:pt idx="4">
                  <c:v> Maj </c:v>
                </c:pt>
                <c:pt idx="5">
                  <c:v> Qershor 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'4-M Përmbledhese OSHEE 2023'!#REF!</c:f>
              <c:numCache>
                <c:formatCode>_(* #,##0_);_(* \(#,##0\);_(* "-"??_);_(@_)</c:formatCode>
                <c:ptCount val="3"/>
                <c:pt idx="0">
                  <c:v>699061.24994318001</c:v>
                </c:pt>
                <c:pt idx="1">
                  <c:v>657581.11155462009</c:v>
                </c:pt>
                <c:pt idx="2">
                  <c:v>613056.49771973002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84-433F-B19D-4761F69BF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4709440"/>
        <c:axId val="604710000"/>
      </c:lineChart>
      <c:catAx>
        <c:axId val="604709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04710000"/>
        <c:crosses val="autoZero"/>
        <c:auto val="1"/>
        <c:lblAlgn val="ctr"/>
        <c:lblOffset val="100"/>
        <c:noMultiLvlLbl val="0"/>
      </c:catAx>
      <c:valAx>
        <c:axId val="604710000"/>
        <c:scaling>
          <c:orientation val="minMax"/>
          <c:min val="400000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60470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ysClr val="windowText" lastClr="000000"/>
                </a:solidFill>
                <a:effectLst/>
              </a:rPr>
              <a:t>Efektiviteti i shitjeve ne Sistemin e Shperndarjes (%) </a:t>
            </a:r>
            <a:endParaRPr lang="en-US">
              <a:solidFill>
                <a:sysClr val="windowText" lastClr="000000"/>
              </a:solidFill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sq-AL" sz="1800" b="1" i="0" baseline="0">
                <a:solidFill>
                  <a:sysClr val="windowText" lastClr="000000"/>
                </a:solidFill>
                <a:effectLst/>
              </a:rPr>
              <a:t>2009-20</a:t>
            </a:r>
            <a:r>
              <a:rPr lang="en-US" sz="1800" b="1" i="0" baseline="0">
                <a:solidFill>
                  <a:sysClr val="windowText" lastClr="000000"/>
                </a:solidFill>
                <a:effectLst/>
              </a:rPr>
              <a:t>2</a:t>
            </a:r>
            <a:r>
              <a:rPr lang="sq-AL" sz="1800" b="1" i="0" baseline="0">
                <a:solidFill>
                  <a:sysClr val="windowText" lastClr="000000"/>
                </a:solidFill>
                <a:effectLst/>
              </a:rPr>
              <a:t>3</a:t>
            </a:r>
            <a:endParaRPr lang="en-US">
              <a:solidFill>
                <a:sysClr val="windowText" lastClr="000000"/>
              </a:solidFill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lotArea>
      <c:layout>
        <c:manualLayout>
          <c:layoutTarget val="inner"/>
          <c:xMode val="edge"/>
          <c:yMode val="edge"/>
          <c:x val="1.6224186906349511E-2"/>
          <c:y val="0.21550552930821018"/>
          <c:w val="0.96755162618730095"/>
          <c:h val="0.71776087820209944"/>
        </c:manualLayout>
      </c:layout>
      <c:lineChart>
        <c:grouping val="standard"/>
        <c:varyColors val="0"/>
        <c:ser>
          <c:idx val="0"/>
          <c:order val="0"/>
          <c:tx>
            <c:strRef>
              <c:f>'Efektiviteti 2023'!$A$56</c:f>
              <c:strCache>
                <c:ptCount val="1"/>
                <c:pt idx="0">
                  <c:v>Arketimi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'Efektiviteti 2023'!$B$55:$P$55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2023(4m)</c:v>
                </c:pt>
              </c:strCache>
            </c:strRef>
          </c:cat>
          <c:val>
            <c:numRef>
              <c:f>'Efektiviteti 2023'!$B$56:$P$56</c:f>
              <c:numCache>
                <c:formatCode>0.0</c:formatCode>
                <c:ptCount val="15"/>
                <c:pt idx="0">
                  <c:v>76.400000000000006</c:v>
                </c:pt>
                <c:pt idx="1">
                  <c:v>70.099999999999994</c:v>
                </c:pt>
                <c:pt idx="2">
                  <c:v>70.7</c:v>
                </c:pt>
                <c:pt idx="3">
                  <c:v>83</c:v>
                </c:pt>
                <c:pt idx="4">
                  <c:v>79.3</c:v>
                </c:pt>
                <c:pt idx="5">
                  <c:v>91.9</c:v>
                </c:pt>
                <c:pt idx="6">
                  <c:v>100.8</c:v>
                </c:pt>
                <c:pt idx="7">
                  <c:v>93.4</c:v>
                </c:pt>
                <c:pt idx="8">
                  <c:v>96.6</c:v>
                </c:pt>
                <c:pt idx="9">
                  <c:v>101.6</c:v>
                </c:pt>
                <c:pt idx="10">
                  <c:v>98.4</c:v>
                </c:pt>
                <c:pt idx="11">
                  <c:v>95.8</c:v>
                </c:pt>
                <c:pt idx="12">
                  <c:v>97.4</c:v>
                </c:pt>
                <c:pt idx="13">
                  <c:v>98</c:v>
                </c:pt>
                <c:pt idx="14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98-4E9B-995A-67B21D30865D}"/>
            </c:ext>
          </c:extLst>
        </c:ser>
        <c:ser>
          <c:idx val="1"/>
          <c:order val="1"/>
          <c:tx>
            <c:strRef>
              <c:f>'Efektiviteti 2023'!$A$57</c:f>
              <c:strCache>
                <c:ptCount val="1"/>
                <c:pt idx="0">
                  <c:v>Humbja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'Efektiviteti 2023'!$B$55:$P$55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2023(4m)</c:v>
                </c:pt>
              </c:strCache>
            </c:strRef>
          </c:cat>
          <c:val>
            <c:numRef>
              <c:f>'Efektiviteti 2023'!$B$57:$P$57</c:f>
              <c:numCache>
                <c:formatCode>0.0</c:formatCode>
                <c:ptCount val="15"/>
                <c:pt idx="0">
                  <c:v>34</c:v>
                </c:pt>
                <c:pt idx="1">
                  <c:v>30.38</c:v>
                </c:pt>
                <c:pt idx="2">
                  <c:v>37.58</c:v>
                </c:pt>
                <c:pt idx="3">
                  <c:v>46.38</c:v>
                </c:pt>
                <c:pt idx="4">
                  <c:v>45.04</c:v>
                </c:pt>
                <c:pt idx="5">
                  <c:v>37.81</c:v>
                </c:pt>
                <c:pt idx="6">
                  <c:v>31.34</c:v>
                </c:pt>
                <c:pt idx="7">
                  <c:v>28.04</c:v>
                </c:pt>
                <c:pt idx="8">
                  <c:v>26.41</c:v>
                </c:pt>
                <c:pt idx="9">
                  <c:v>23.9</c:v>
                </c:pt>
                <c:pt idx="10">
                  <c:v>21.79</c:v>
                </c:pt>
                <c:pt idx="11">
                  <c:v>21.48</c:v>
                </c:pt>
                <c:pt idx="12">
                  <c:v>20.62</c:v>
                </c:pt>
                <c:pt idx="13">
                  <c:v>19.7</c:v>
                </c:pt>
                <c:pt idx="14">
                  <c:v>21.31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98-4E9B-995A-67B21D30865D}"/>
            </c:ext>
          </c:extLst>
        </c:ser>
        <c:ser>
          <c:idx val="2"/>
          <c:order val="2"/>
          <c:tx>
            <c:strRef>
              <c:f>'Efektiviteti 2023'!$A$58</c:f>
              <c:strCache>
                <c:ptCount val="1"/>
                <c:pt idx="0">
                  <c:v>Efektiviteti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'Efektiviteti 2023'!$B$55:$P$55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2023(4m)</c:v>
                </c:pt>
              </c:strCache>
            </c:strRef>
          </c:cat>
          <c:val>
            <c:numRef>
              <c:f>'Efektiviteti 2023'!$B$58:$P$58</c:f>
              <c:numCache>
                <c:formatCode>0.0</c:formatCode>
                <c:ptCount val="15"/>
                <c:pt idx="0">
                  <c:v>50.423999999999999</c:v>
                </c:pt>
                <c:pt idx="1">
                  <c:v>48.803619999999988</c:v>
                </c:pt>
                <c:pt idx="2">
                  <c:v>44.13094000000001</c:v>
                </c:pt>
                <c:pt idx="3">
                  <c:v>44.504600000000003</c:v>
                </c:pt>
                <c:pt idx="4">
                  <c:v>43.583280000000002</c:v>
                </c:pt>
                <c:pt idx="5">
                  <c:v>57.152609999999996</c:v>
                </c:pt>
                <c:pt idx="6">
                  <c:v>69.209279999999993</c:v>
                </c:pt>
                <c:pt idx="7">
                  <c:v>67.210640000000012</c:v>
                </c:pt>
                <c:pt idx="8">
                  <c:v>71.099999999999994</c:v>
                </c:pt>
                <c:pt idx="9">
                  <c:v>77.3</c:v>
                </c:pt>
                <c:pt idx="10">
                  <c:v>77</c:v>
                </c:pt>
                <c:pt idx="11">
                  <c:v>75.2</c:v>
                </c:pt>
                <c:pt idx="12">
                  <c:v>77.3</c:v>
                </c:pt>
                <c:pt idx="13">
                  <c:v>78.7</c:v>
                </c:pt>
                <c:pt idx="14">
                  <c:v>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98-4E9B-995A-67B21D308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4810352"/>
        <c:axId val="604810912"/>
      </c:lineChart>
      <c:catAx>
        <c:axId val="60481035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04810912"/>
        <c:crosses val="autoZero"/>
        <c:auto val="1"/>
        <c:lblAlgn val="ctr"/>
        <c:lblOffset val="100"/>
        <c:noMultiLvlLbl val="0"/>
      </c:catAx>
      <c:valAx>
        <c:axId val="604810912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60481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654375693403981"/>
          <c:y val="0.16408484297725082"/>
          <c:w val="0.36843118866324448"/>
          <c:h val="6.5133078210725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889000</xdr:colOff>
      <xdr:row>16</xdr:row>
      <xdr:rowOff>31750</xdr:rowOff>
    </xdr:from>
    <xdr:to>
      <xdr:col>6</xdr:col>
      <xdr:colOff>95251</xdr:colOff>
      <xdr:row>20</xdr:row>
      <xdr:rowOff>190500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4946650" y="5356225"/>
          <a:ext cx="4368801" cy="108267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95251</xdr:colOff>
      <xdr:row>16</xdr:row>
      <xdr:rowOff>31750</xdr:rowOff>
    </xdr:from>
    <xdr:to>
      <xdr:col>6</xdr:col>
      <xdr:colOff>714375</xdr:colOff>
      <xdr:row>21</xdr:row>
      <xdr:rowOff>47625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318626" y="5413375"/>
          <a:ext cx="619124" cy="11906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396875</xdr:colOff>
      <xdr:row>11</xdr:row>
      <xdr:rowOff>15875</xdr:rowOff>
    </xdr:from>
    <xdr:to>
      <xdr:col>1</xdr:col>
      <xdr:colOff>422275</xdr:colOff>
      <xdr:row>20</xdr:row>
      <xdr:rowOff>200025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000375" y="3476625"/>
          <a:ext cx="25400" cy="304165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111125</xdr:colOff>
      <xdr:row>16</xdr:row>
      <xdr:rowOff>31750</xdr:rowOff>
    </xdr:from>
    <xdr:to>
      <xdr:col>12</xdr:col>
      <xdr:colOff>476250</xdr:colOff>
      <xdr:row>20</xdr:row>
      <xdr:rowOff>222250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9331325" y="5356225"/>
          <a:ext cx="7213600" cy="11144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158750</xdr:colOff>
      <xdr:row>16</xdr:row>
      <xdr:rowOff>47625</xdr:rowOff>
    </xdr:from>
    <xdr:to>
      <xdr:col>8</xdr:col>
      <xdr:colOff>508000</xdr:colOff>
      <xdr:row>20</xdr:row>
      <xdr:rowOff>222250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9382125" y="5429250"/>
          <a:ext cx="3460750" cy="1111250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solid"/>
          <a:tailEnd type="triangle"/>
        </a:ln>
        <a:effectLst/>
      </xdr:spPr>
    </xdr:cxnSp>
    <xdr:clientData/>
  </xdr:twoCellAnchor>
  <xdr:twoCellAnchor>
    <xdr:from>
      <xdr:col>6</xdr:col>
      <xdr:colOff>63501</xdr:colOff>
      <xdr:row>16</xdr:row>
      <xdr:rowOff>47625</xdr:rowOff>
    </xdr:from>
    <xdr:to>
      <xdr:col>10</xdr:col>
      <xdr:colOff>492125</xdr:colOff>
      <xdr:row>20</xdr:row>
      <xdr:rowOff>206375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9286876" y="5429250"/>
          <a:ext cx="5492749" cy="109537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114861</xdr:colOff>
      <xdr:row>41</xdr:row>
      <xdr:rowOff>80962</xdr:rowOff>
    </xdr:from>
    <xdr:to>
      <xdr:col>12</xdr:col>
      <xdr:colOff>470647</xdr:colOff>
      <xdr:row>73</xdr:row>
      <xdr:rowOff>22412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9</xdr:row>
      <xdr:rowOff>76200</xdr:rowOff>
    </xdr:from>
    <xdr:to>
      <xdr:col>144</xdr:col>
      <xdr:colOff>104774</xdr:colOff>
      <xdr:row>65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7</xdr:row>
      <xdr:rowOff>104775</xdr:rowOff>
    </xdr:from>
    <xdr:to>
      <xdr:col>14</xdr:col>
      <xdr:colOff>412750</xdr:colOff>
      <xdr:row>43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8</xdr:row>
      <xdr:rowOff>109536</xdr:rowOff>
    </xdr:from>
    <xdr:to>
      <xdr:col>165</xdr:col>
      <xdr:colOff>9525</xdr:colOff>
      <xdr:row>119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28012</xdr:colOff>
      <xdr:row>8</xdr:row>
      <xdr:rowOff>68356</xdr:rowOff>
    </xdr:from>
    <xdr:to>
      <xdr:col>33</xdr:col>
      <xdr:colOff>0</xdr:colOff>
      <xdr:row>41</xdr:row>
      <xdr:rowOff>11207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28014</xdr:colOff>
      <xdr:row>8</xdr:row>
      <xdr:rowOff>124383</xdr:rowOff>
    </xdr:from>
    <xdr:to>
      <xdr:col>15</xdr:col>
      <xdr:colOff>571499</xdr:colOff>
      <xdr:row>41</xdr:row>
      <xdr:rowOff>89645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56029</xdr:colOff>
      <xdr:row>22</xdr:row>
      <xdr:rowOff>109537</xdr:rowOff>
    </xdr:from>
    <xdr:to>
      <xdr:col>13</xdr:col>
      <xdr:colOff>537884</xdr:colOff>
      <xdr:row>44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58</xdr:row>
      <xdr:rowOff>85724</xdr:rowOff>
    </xdr:from>
    <xdr:to>
      <xdr:col>15</xdr:col>
      <xdr:colOff>523875</xdr:colOff>
      <xdr:row>83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nrgy.com/" TargetMode="External"/><Relationship Id="rId18" Type="http://schemas.openxmlformats.org/officeDocument/2006/relationships/hyperlink" Target="http://www.ayen.com.tr/" TargetMode="External"/><Relationship Id="rId26" Type="http://schemas.openxmlformats.org/officeDocument/2006/relationships/hyperlink" Target="http://www.kurum.al/" TargetMode="External"/><Relationship Id="rId3" Type="http://schemas.openxmlformats.org/officeDocument/2006/relationships/hyperlink" Target="https://www.gen-i.eu/at/en/" TargetMode="External"/><Relationship Id="rId21" Type="http://schemas.openxmlformats.org/officeDocument/2006/relationships/hyperlink" Target="https://www.ez-5energy.com/" TargetMode="External"/><Relationship Id="rId34" Type="http://schemas.openxmlformats.org/officeDocument/2006/relationships/hyperlink" Target="http://www.ossh.al/" TargetMode="External"/><Relationship Id="rId7" Type="http://schemas.openxmlformats.org/officeDocument/2006/relationships/hyperlink" Target="http://www.kesh.al/" TargetMode="External"/><Relationship Id="rId12" Type="http://schemas.openxmlformats.org/officeDocument/2006/relationships/hyperlink" Target="http://www.infotelecom.al/" TargetMode="External"/><Relationship Id="rId17" Type="http://schemas.openxmlformats.org/officeDocument/2006/relationships/hyperlink" Target="http://www.fuentedynamics.com/" TargetMode="External"/><Relationship Id="rId25" Type="http://schemas.openxmlformats.org/officeDocument/2006/relationships/hyperlink" Target="http://www.ensohydro.at/" TargetMode="External"/><Relationship Id="rId33" Type="http://schemas.openxmlformats.org/officeDocument/2006/relationships/hyperlink" Target="http://www.ossh.al/" TargetMode="External"/><Relationship Id="rId2" Type="http://schemas.openxmlformats.org/officeDocument/2006/relationships/hyperlink" Target="http://www.gsa.al/" TargetMode="External"/><Relationship Id="rId16" Type="http://schemas.openxmlformats.org/officeDocument/2006/relationships/hyperlink" Target="http://www.eft-group.net/" TargetMode="External"/><Relationship Id="rId20" Type="http://schemas.openxmlformats.org/officeDocument/2006/relationships/hyperlink" Target="http://www.ayen.com.tr/en/ayen-as-energji-sha-arnautluk" TargetMode="External"/><Relationship Id="rId29" Type="http://schemas.openxmlformats.org/officeDocument/2006/relationships/hyperlink" Target="http://www.natyreenergy.com/" TargetMode="External"/><Relationship Id="rId1" Type="http://schemas.openxmlformats.org/officeDocument/2006/relationships/hyperlink" Target="http://www.gsa.al/" TargetMode="External"/><Relationship Id="rId6" Type="http://schemas.openxmlformats.org/officeDocument/2006/relationships/hyperlink" Target="http://www.albesptc.al/" TargetMode="External"/><Relationship Id="rId11" Type="http://schemas.openxmlformats.org/officeDocument/2006/relationships/hyperlink" Target="http://www.ost.al/te-dhena/" TargetMode="External"/><Relationship Id="rId24" Type="http://schemas.openxmlformats.org/officeDocument/2006/relationships/hyperlink" Target="https://www.ensco.eu/" TargetMode="External"/><Relationship Id="rId32" Type="http://schemas.openxmlformats.org/officeDocument/2006/relationships/hyperlink" Target="http://www.axpo.com/" TargetMode="External"/><Relationship Id="rId5" Type="http://schemas.openxmlformats.org/officeDocument/2006/relationships/hyperlink" Target="http://www.albesptc.al/" TargetMode="External"/><Relationship Id="rId15" Type="http://schemas.openxmlformats.org/officeDocument/2006/relationships/hyperlink" Target="https://www.linkedin.com/company%20%20%20/ener-trade-shpk/mycompany" TargetMode="External"/><Relationship Id="rId23" Type="http://schemas.openxmlformats.org/officeDocument/2006/relationships/hyperlink" Target="https://www.statkraft.com/what-we-offer/market-transparency/" TargetMode="External"/><Relationship Id="rId28" Type="http://schemas.openxmlformats.org/officeDocument/2006/relationships/hyperlink" Target="http://www.danskecommodities.com/" TargetMode="External"/><Relationship Id="rId10" Type="http://schemas.openxmlformats.org/officeDocument/2006/relationships/hyperlink" Target="http://www.ost.al/" TargetMode="External"/><Relationship Id="rId19" Type="http://schemas.openxmlformats.org/officeDocument/2006/relationships/hyperlink" Target="http://www.ayen.com.tr/" TargetMode="External"/><Relationship Id="rId31" Type="http://schemas.openxmlformats.org/officeDocument/2006/relationships/hyperlink" Target="http://www.axpo.com/" TargetMode="External"/><Relationship Id="rId4" Type="http://schemas.openxmlformats.org/officeDocument/2006/relationships/hyperlink" Target="https://www.gen-i.eu/at/en/" TargetMode="External"/><Relationship Id="rId9" Type="http://schemas.openxmlformats.org/officeDocument/2006/relationships/hyperlink" Target="http://www.noaenergy.al/" TargetMode="External"/><Relationship Id="rId14" Type="http://schemas.openxmlformats.org/officeDocument/2006/relationships/hyperlink" Target="http://www.rnrgy.com/" TargetMode="External"/><Relationship Id="rId22" Type="http://schemas.openxmlformats.org/officeDocument/2006/relationships/hyperlink" Target="https://www.statkraft.al/" TargetMode="External"/><Relationship Id="rId27" Type="http://schemas.openxmlformats.org/officeDocument/2006/relationships/hyperlink" Target="http://www.kurum.al/" TargetMode="External"/><Relationship Id="rId30" Type="http://schemas.openxmlformats.org/officeDocument/2006/relationships/hyperlink" Target="http://www.fshu.al/" TargetMode="External"/><Relationship Id="rId35" Type="http://schemas.openxmlformats.org/officeDocument/2006/relationships/printerSettings" Target="../printerSettings/printerSettings23.bin"/><Relationship Id="rId8" Type="http://schemas.openxmlformats.org/officeDocument/2006/relationships/hyperlink" Target="http://www.kesh.a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showGridLines="0" tabSelected="1" view="pageBreakPreview" zoomScale="70" zoomScaleNormal="100" zoomScaleSheetLayoutView="70" workbookViewId="0">
      <selection activeCell="H41" sqref="H41:P41"/>
    </sheetView>
  </sheetViews>
  <sheetFormatPr defaultColWidth="23.140625" defaultRowHeight="15.75" x14ac:dyDescent="0.25"/>
  <cols>
    <col min="1" max="1" width="40.140625" style="711" bestFit="1" customWidth="1"/>
    <col min="2" max="2" width="23.140625" style="711" customWidth="1"/>
    <col min="3" max="3" width="25.42578125" style="711" customWidth="1"/>
    <col min="4" max="4" width="18" style="711" customWidth="1"/>
    <col min="5" max="5" width="12.7109375" style="711" customWidth="1"/>
    <col min="6" max="6" width="12.85546875" style="711" bestFit="1" customWidth="1"/>
    <col min="7" max="7" width="19.5703125" style="711" bestFit="1" customWidth="1"/>
    <col min="8" max="8" width="12.7109375" style="711" customWidth="1"/>
    <col min="9" max="9" width="19.5703125" style="711" bestFit="1" customWidth="1"/>
    <col min="10" max="16" width="12.7109375" style="711" customWidth="1"/>
    <col min="17" max="17" width="26" style="711" customWidth="1"/>
    <col min="18" max="18" width="8.85546875" style="711" customWidth="1"/>
    <col min="19" max="19" width="10.7109375" style="711" customWidth="1"/>
    <col min="20" max="16384" width="23.140625" style="711"/>
  </cols>
  <sheetData>
    <row r="1" spans="1:19" ht="24.95" customHeight="1" thickBot="1" x14ac:dyDescent="0.3">
      <c r="A1" s="1556" t="s">
        <v>1299</v>
      </c>
      <c r="B1" s="1557"/>
      <c r="C1" s="1557"/>
      <c r="D1" s="1557"/>
      <c r="E1" s="1557"/>
      <c r="F1" s="1557"/>
      <c r="G1" s="1557"/>
      <c r="H1" s="1557"/>
      <c r="I1" s="1557"/>
      <c r="J1" s="1557"/>
      <c r="K1" s="1557"/>
      <c r="L1" s="1557"/>
      <c r="M1" s="1557"/>
      <c r="N1" s="1557"/>
      <c r="O1" s="1557"/>
      <c r="P1" s="1557"/>
      <c r="Q1" s="1558"/>
    </row>
    <row r="2" spans="1:19" ht="24.95" customHeight="1" x14ac:dyDescent="0.25">
      <c r="A2" s="712"/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</row>
    <row r="3" spans="1:19" ht="42" customHeight="1" x14ac:dyDescent="0.25">
      <c r="A3" s="1559" t="s">
        <v>296</v>
      </c>
      <c r="B3" s="1559"/>
      <c r="C3" s="713"/>
      <c r="D3" s="1560" t="s">
        <v>277</v>
      </c>
      <c r="E3" s="1560"/>
      <c r="F3" s="1560"/>
      <c r="G3" s="1561" t="s">
        <v>278</v>
      </c>
      <c r="H3" s="1561"/>
      <c r="I3" s="1565" t="s">
        <v>274</v>
      </c>
      <c r="J3" s="1565"/>
      <c r="K3" s="1565"/>
      <c r="L3" s="1565"/>
      <c r="M3" s="1565"/>
      <c r="N3" s="1565"/>
      <c r="O3" s="1565"/>
      <c r="P3" s="714"/>
      <c r="Q3" s="1562" t="s">
        <v>86</v>
      </c>
    </row>
    <row r="4" spans="1:19" ht="69.75" customHeight="1" x14ac:dyDescent="0.25">
      <c r="A4" s="1563" t="s">
        <v>211</v>
      </c>
      <c r="B4" s="1564"/>
      <c r="C4" s="715"/>
      <c r="D4" s="716" t="s">
        <v>523</v>
      </c>
      <c r="E4" s="716" t="s">
        <v>272</v>
      </c>
      <c r="F4" s="716" t="s">
        <v>569</v>
      </c>
      <c r="G4" s="983" t="s">
        <v>273</v>
      </c>
      <c r="H4" s="717" t="s">
        <v>80</v>
      </c>
      <c r="I4" s="790" t="s">
        <v>104</v>
      </c>
      <c r="J4" s="790" t="s">
        <v>257</v>
      </c>
      <c r="K4" s="791" t="s">
        <v>61</v>
      </c>
      <c r="L4" s="790" t="s">
        <v>87</v>
      </c>
      <c r="M4" s="790" t="s">
        <v>165</v>
      </c>
      <c r="N4" s="790" t="s">
        <v>443</v>
      </c>
      <c r="O4" s="790" t="s">
        <v>570</v>
      </c>
      <c r="P4" s="718"/>
      <c r="Q4" s="1562"/>
    </row>
    <row r="5" spans="1:19" ht="24.95" customHeight="1" thickBot="1" x14ac:dyDescent="0.3">
      <c r="A5" s="1566">
        <v>1933795.7352781799</v>
      </c>
      <c r="B5" s="1567"/>
      <c r="C5" s="719"/>
      <c r="D5" s="793">
        <v>8556</v>
      </c>
      <c r="E5" s="793">
        <v>444556</v>
      </c>
      <c r="F5" s="981">
        <v>12618</v>
      </c>
      <c r="G5" s="984">
        <v>462545</v>
      </c>
      <c r="H5" s="982">
        <v>108523</v>
      </c>
      <c r="I5" s="794">
        <v>67959</v>
      </c>
      <c r="J5" s="794">
        <v>118820</v>
      </c>
      <c r="K5" s="794">
        <v>156624</v>
      </c>
      <c r="L5" s="794">
        <v>45920</v>
      </c>
      <c r="M5" s="794">
        <v>116259</v>
      </c>
      <c r="N5" s="794">
        <v>2079</v>
      </c>
      <c r="O5" s="794">
        <v>9509</v>
      </c>
      <c r="P5" s="720"/>
      <c r="Q5" s="975">
        <f>A5+D5+E5+F5+G5+H5+I5+J5+K5+L5+M5+N5+O5</f>
        <v>3487763.7352781799</v>
      </c>
    </row>
    <row r="6" spans="1:19" ht="24.95" customHeight="1" x14ac:dyDescent="0.25">
      <c r="A6" s="721" t="s">
        <v>451</v>
      </c>
      <c r="B6" s="722">
        <v>1933795.7352781799</v>
      </c>
      <c r="C6" s="719"/>
      <c r="D6" s="1428"/>
      <c r="E6" s="1428"/>
      <c r="F6" s="1428"/>
      <c r="G6" s="1429"/>
      <c r="H6" s="1428"/>
      <c r="I6" s="1428"/>
      <c r="J6" s="1428"/>
      <c r="K6" s="1428"/>
      <c r="L6" s="1428"/>
      <c r="M6" s="1428"/>
      <c r="N6" s="1428"/>
      <c r="O6" s="1428"/>
      <c r="P6" s="720"/>
      <c r="Q6" s="1427"/>
    </row>
    <row r="7" spans="1:19" x14ac:dyDescent="0.25">
      <c r="A7" s="1425" t="s">
        <v>450</v>
      </c>
      <c r="B7" s="1426">
        <v>0</v>
      </c>
      <c r="C7" s="719"/>
      <c r="D7" s="723"/>
      <c r="E7" s="724"/>
      <c r="F7" s="724"/>
      <c r="G7" s="725"/>
      <c r="H7" s="726"/>
      <c r="I7" s="727"/>
      <c r="J7" s="727"/>
      <c r="K7" s="728"/>
      <c r="L7" s="727"/>
      <c r="M7" s="727"/>
      <c r="N7" s="727"/>
      <c r="O7" s="727"/>
      <c r="P7" s="718"/>
      <c r="Q7" s="726"/>
    </row>
    <row r="8" spans="1:19" x14ac:dyDescent="0.25">
      <c r="A8" s="732" t="s">
        <v>520</v>
      </c>
      <c r="B8" s="1581">
        <f>B6-B7-B11</f>
        <v>510343.73527817987</v>
      </c>
      <c r="C8" s="713"/>
      <c r="D8" s="733"/>
    </row>
    <row r="9" spans="1:19" x14ac:dyDescent="0.25">
      <c r="A9" s="732" t="s">
        <v>521</v>
      </c>
      <c r="B9" s="1582"/>
      <c r="C9" s="713"/>
      <c r="D9" s="733"/>
      <c r="F9" s="730"/>
      <c r="J9" s="730"/>
      <c r="M9" s="734"/>
      <c r="Q9" s="734"/>
    </row>
    <row r="10" spans="1:19" x14ac:dyDescent="0.25">
      <c r="A10" s="735" t="s">
        <v>490</v>
      </c>
      <c r="B10" s="1583"/>
      <c r="C10" s="713"/>
      <c r="D10" s="733"/>
    </row>
    <row r="11" spans="1:19" ht="18.75" x14ac:dyDescent="0.25">
      <c r="A11" s="736" t="s">
        <v>275</v>
      </c>
      <c r="B11" s="795">
        <v>1423452</v>
      </c>
      <c r="C11" s="715"/>
      <c r="D11" s="729"/>
      <c r="E11" s="730"/>
      <c r="F11" s="730"/>
      <c r="M11" s="730"/>
    </row>
    <row r="12" spans="1:19" ht="24.95" customHeight="1" thickBot="1" x14ac:dyDescent="0.3">
      <c r="A12" s="737"/>
      <c r="B12" s="738"/>
      <c r="C12" s="739"/>
      <c r="D12" s="740"/>
      <c r="E12" s="730"/>
      <c r="F12" s="730"/>
      <c r="S12" s="734"/>
    </row>
    <row r="13" spans="1:19" ht="24.95" customHeight="1" x14ac:dyDescent="0.25">
      <c r="A13" s="741"/>
      <c r="B13" s="742"/>
      <c r="C13" s="743"/>
      <c r="D13" s="1568" t="s">
        <v>276</v>
      </c>
      <c r="E13" s="1568"/>
      <c r="F13" s="1568"/>
      <c r="G13" s="1569"/>
      <c r="H13" s="1569"/>
      <c r="I13" s="1569"/>
      <c r="J13" s="1570"/>
      <c r="K13" s="744"/>
      <c r="L13" s="745"/>
      <c r="M13" s="1580"/>
      <c r="N13" s="1580"/>
      <c r="O13" s="746"/>
      <c r="Q13" s="1571" t="s">
        <v>524</v>
      </c>
    </row>
    <row r="14" spans="1:19" ht="79.5" customHeight="1" x14ac:dyDescent="0.25">
      <c r="A14" s="741"/>
      <c r="B14" s="714"/>
      <c r="C14" s="747"/>
      <c r="D14" s="748" t="s">
        <v>291</v>
      </c>
      <c r="E14" s="749" t="s">
        <v>292</v>
      </c>
      <c r="F14" s="749" t="s">
        <v>293</v>
      </c>
      <c r="G14" s="750" t="s">
        <v>294</v>
      </c>
      <c r="H14" s="750" t="s">
        <v>295</v>
      </c>
      <c r="I14" s="1574" t="s">
        <v>271</v>
      </c>
      <c r="J14" s="1575"/>
      <c r="K14" s="751"/>
      <c r="L14" s="745"/>
      <c r="M14" s="1578"/>
      <c r="N14" s="1578"/>
      <c r="O14" s="752"/>
      <c r="Q14" s="1572"/>
    </row>
    <row r="15" spans="1:19" ht="18.75" x14ac:dyDescent="0.25">
      <c r="A15" s="741"/>
      <c r="B15" s="726"/>
      <c r="C15" s="747"/>
      <c r="D15" s="797">
        <f>D5</f>
        <v>8556</v>
      </c>
      <c r="E15" s="797">
        <f>E5</f>
        <v>444556</v>
      </c>
      <c r="F15" s="797">
        <v>12618</v>
      </c>
      <c r="G15" s="976">
        <f>G5</f>
        <v>462545</v>
      </c>
      <c r="H15" s="976">
        <f>H5</f>
        <v>108523</v>
      </c>
      <c r="I15" s="1576">
        <v>68386</v>
      </c>
      <c r="J15" s="1577"/>
      <c r="K15" s="753"/>
      <c r="L15" s="754"/>
      <c r="M15" s="1579"/>
      <c r="N15" s="1579"/>
      <c r="O15" s="755"/>
      <c r="Q15" s="1572"/>
    </row>
    <row r="16" spans="1:19" ht="18.75" x14ac:dyDescent="0.25">
      <c r="A16" s="741"/>
      <c r="B16" s="756"/>
      <c r="C16" s="743"/>
      <c r="D16" s="1584">
        <f>D15+E15+F15+G15+H15+I15</f>
        <v>1105184</v>
      </c>
      <c r="E16" s="1585"/>
      <c r="F16" s="1585"/>
      <c r="G16" s="1585"/>
      <c r="H16" s="1585"/>
      <c r="I16" s="1585"/>
      <c r="J16" s="1586"/>
      <c r="K16" s="757"/>
      <c r="L16" s="758"/>
      <c r="M16" s="758"/>
      <c r="N16" s="758"/>
      <c r="O16" s="758"/>
      <c r="Q16" s="1572"/>
      <c r="R16" s="759"/>
    </row>
    <row r="17" spans="1:20" ht="24.95" customHeight="1" thickBot="1" x14ac:dyDescent="0.3">
      <c r="A17" s="741"/>
      <c r="B17" s="756"/>
      <c r="C17" s="760"/>
      <c r="D17" s="760"/>
      <c r="E17" s="760"/>
      <c r="F17" s="760"/>
      <c r="G17" s="761"/>
      <c r="H17" s="761"/>
      <c r="I17" s="761"/>
      <c r="Q17" s="1573"/>
    </row>
    <row r="18" spans="1:20" ht="24.95" customHeight="1" thickBot="1" x14ac:dyDescent="0.3">
      <c r="A18" s="741"/>
      <c r="B18" s="756"/>
      <c r="C18" s="760"/>
      <c r="D18" s="760"/>
      <c r="E18" s="760"/>
      <c r="F18" s="760"/>
      <c r="G18" s="761"/>
      <c r="H18" s="761"/>
      <c r="I18" s="761"/>
      <c r="K18" s="734"/>
      <c r="L18" s="734"/>
      <c r="Q18" s="796">
        <v>722240</v>
      </c>
    </row>
    <row r="19" spans="1:20" ht="24.95" customHeight="1" x14ac:dyDescent="0.25">
      <c r="A19" s="741"/>
      <c r="B19" s="756"/>
      <c r="C19" s="760"/>
      <c r="D19" s="760"/>
      <c r="E19" s="760"/>
      <c r="F19" s="760"/>
      <c r="G19" s="761"/>
      <c r="H19" s="761"/>
      <c r="I19" s="761"/>
    </row>
    <row r="20" spans="1:20" ht="24.95" customHeight="1" x14ac:dyDescent="0.25">
      <c r="B20" s="756"/>
      <c r="C20" s="760"/>
      <c r="D20" s="760"/>
      <c r="E20" s="760"/>
      <c r="F20" s="760"/>
      <c r="G20" s="761"/>
      <c r="H20" s="761"/>
      <c r="I20" s="761"/>
    </row>
    <row r="21" spans="1:20" ht="15" customHeight="1" x14ac:dyDescent="0.25">
      <c r="B21" s="756"/>
      <c r="C21" s="761"/>
      <c r="D21" s="761"/>
      <c r="E21" s="761"/>
      <c r="F21" s="761"/>
      <c r="G21" s="761"/>
      <c r="H21" s="761"/>
      <c r="I21" s="761"/>
      <c r="T21" s="741"/>
    </row>
    <row r="22" spans="1:20" ht="69" customHeight="1" x14ac:dyDescent="0.25">
      <c r="B22" s="762" t="s">
        <v>288</v>
      </c>
      <c r="C22" s="763"/>
      <c r="D22" s="762" t="s">
        <v>281</v>
      </c>
      <c r="G22" s="764" t="s">
        <v>279</v>
      </c>
      <c r="H22" s="765"/>
      <c r="I22" s="792" t="s">
        <v>411</v>
      </c>
      <c r="K22" s="766" t="s">
        <v>410</v>
      </c>
      <c r="M22" s="1543" t="s">
        <v>290</v>
      </c>
      <c r="N22" s="1544"/>
      <c r="O22" s="767"/>
    </row>
    <row r="23" spans="1:20" ht="18.75" x14ac:dyDescent="0.3">
      <c r="A23" s="741"/>
      <c r="B23" s="798">
        <f>B11</f>
        <v>1423452</v>
      </c>
      <c r="C23" s="799"/>
      <c r="D23" s="800">
        <f>D16-G23-I23-K23-M28</f>
        <v>507126</v>
      </c>
      <c r="E23" s="768"/>
      <c r="F23" s="768"/>
      <c r="G23" s="801">
        <v>588752</v>
      </c>
      <c r="H23" s="802"/>
      <c r="I23" s="803">
        <v>9211</v>
      </c>
      <c r="J23" s="804"/>
      <c r="K23" s="805">
        <v>0</v>
      </c>
      <c r="M23" s="1543"/>
      <c r="N23" s="1544"/>
      <c r="O23" s="767"/>
      <c r="Q23" s="734"/>
    </row>
    <row r="24" spans="1:20" ht="18.75" x14ac:dyDescent="0.3">
      <c r="A24" s="741"/>
      <c r="B24" s="1540">
        <f>B23+D23</f>
        <v>1930578</v>
      </c>
      <c r="C24" s="1541"/>
      <c r="D24" s="1542"/>
      <c r="E24" s="730"/>
      <c r="F24" s="730"/>
      <c r="G24" s="1553"/>
      <c r="H24" s="769"/>
      <c r="I24" s="1531"/>
      <c r="K24" s="1547"/>
      <c r="M24" s="1543"/>
      <c r="N24" s="1544"/>
      <c r="O24" s="767"/>
    </row>
    <row r="25" spans="1:20" x14ac:dyDescent="0.25">
      <c r="A25" s="770">
        <f>B24-B27</f>
        <v>1930578</v>
      </c>
      <c r="B25" s="1550" t="s">
        <v>287</v>
      </c>
      <c r="C25" s="1551"/>
      <c r="D25" s="1552"/>
      <c r="E25" s="730"/>
      <c r="F25" s="730"/>
      <c r="G25" s="1554"/>
      <c r="H25" s="769"/>
      <c r="I25" s="1532"/>
      <c r="K25" s="1548"/>
      <c r="M25" s="1543"/>
      <c r="N25" s="1544"/>
      <c r="O25" s="767"/>
    </row>
    <row r="26" spans="1:20" x14ac:dyDescent="0.25">
      <c r="A26" s="771" t="s">
        <v>433</v>
      </c>
      <c r="B26" s="1534" t="s">
        <v>280</v>
      </c>
      <c r="C26" s="1535"/>
      <c r="D26" s="1535"/>
      <c r="E26" s="730"/>
      <c r="F26" s="730"/>
      <c r="G26" s="1554"/>
      <c r="H26" s="769"/>
      <c r="I26" s="1532"/>
      <c r="K26" s="1548"/>
      <c r="M26" s="1543"/>
      <c r="N26" s="1544"/>
      <c r="O26" s="767"/>
      <c r="Q26" s="759"/>
    </row>
    <row r="27" spans="1:20" x14ac:dyDescent="0.25">
      <c r="A27" s="771"/>
      <c r="B27" s="1538"/>
      <c r="C27" s="1539"/>
      <c r="D27" s="1539"/>
      <c r="E27" s="730"/>
      <c r="F27" s="730"/>
      <c r="G27" s="1554"/>
      <c r="H27" s="769"/>
      <c r="I27" s="1532"/>
      <c r="K27" s="1548"/>
      <c r="M27" s="1543"/>
      <c r="N27" s="1544"/>
      <c r="O27" s="767"/>
      <c r="Q27" s="759"/>
    </row>
    <row r="28" spans="1:20" ht="18.75" x14ac:dyDescent="0.3">
      <c r="A28" s="771" t="s">
        <v>432</v>
      </c>
      <c r="B28" s="772"/>
      <c r="C28" s="772"/>
      <c r="D28" s="773"/>
      <c r="E28" s="730"/>
      <c r="F28" s="730"/>
      <c r="G28" s="1554"/>
      <c r="H28" s="769"/>
      <c r="I28" s="1532"/>
      <c r="K28" s="1548"/>
      <c r="M28" s="1545">
        <v>95</v>
      </c>
      <c r="N28" s="1546"/>
      <c r="O28" s="774"/>
    </row>
    <row r="29" spans="1:20" ht="18.75" x14ac:dyDescent="0.3">
      <c r="A29" s="775"/>
      <c r="B29" s="776"/>
      <c r="C29" s="777"/>
      <c r="D29" s="778"/>
      <c r="E29" s="779"/>
      <c r="F29" s="779"/>
      <c r="G29" s="1555"/>
      <c r="H29" s="769"/>
      <c r="I29" s="1533"/>
      <c r="K29" s="1549"/>
      <c r="M29" s="1545">
        <v>-95</v>
      </c>
      <c r="N29" s="1546"/>
      <c r="O29" s="774"/>
    </row>
    <row r="30" spans="1:20" x14ac:dyDescent="0.25">
      <c r="A30" s="780"/>
      <c r="B30" s="781"/>
      <c r="C30" s="782"/>
      <c r="D30" s="782"/>
      <c r="E30" s="779"/>
      <c r="F30" s="779"/>
    </row>
    <row r="31" spans="1:20" x14ac:dyDescent="0.25">
      <c r="A31" s="783"/>
      <c r="B31" s="783"/>
      <c r="C31" s="784"/>
      <c r="D31" s="784"/>
      <c r="E31" s="784"/>
      <c r="F31" s="785"/>
    </row>
    <row r="32" spans="1:20" x14ac:dyDescent="0.25">
      <c r="A32" s="783"/>
      <c r="B32" s="783"/>
      <c r="C32" s="783"/>
      <c r="D32" s="783"/>
      <c r="E32" s="783"/>
      <c r="F32" s="786"/>
    </row>
    <row r="33" spans="1:18" x14ac:dyDescent="0.25">
      <c r="A33" s="787"/>
      <c r="B33" s="787"/>
      <c r="C33" s="787"/>
      <c r="D33" s="787"/>
      <c r="E33" s="787"/>
      <c r="F33" s="786"/>
    </row>
    <row r="34" spans="1:18" x14ac:dyDescent="0.25">
      <c r="A34" s="783"/>
      <c r="B34" s="783"/>
      <c r="C34" s="783"/>
      <c r="D34" s="783"/>
      <c r="E34" s="783"/>
      <c r="F34" s="788"/>
    </row>
    <row r="35" spans="1:18" x14ac:dyDescent="0.25">
      <c r="A35" s="783"/>
      <c r="B35" s="783"/>
      <c r="C35" s="783"/>
      <c r="D35" s="783"/>
      <c r="E35" s="783"/>
      <c r="F35" s="788"/>
      <c r="I35" s="980"/>
    </row>
    <row r="36" spans="1:18" ht="20.25" x14ac:dyDescent="0.25">
      <c r="A36" s="1536" t="s">
        <v>76</v>
      </c>
      <c r="B36" s="1536"/>
      <c r="C36" s="1536"/>
      <c r="D36" s="806">
        <v>2765523.7352781799</v>
      </c>
      <c r="E36" s="783"/>
      <c r="F36" s="2041">
        <f>Q36-D36</f>
        <v>0</v>
      </c>
      <c r="G36" s="734"/>
      <c r="H36" s="734"/>
      <c r="Q36" s="1537">
        <v>2765523.7352781799</v>
      </c>
      <c r="R36" s="734"/>
    </row>
    <row r="37" spans="1:18" ht="12" customHeight="1" x14ac:dyDescent="0.25">
      <c r="B37" s="731"/>
      <c r="K37" s="734"/>
      <c r="Q37" s="1537"/>
    </row>
    <row r="38" spans="1:18" ht="12" customHeight="1" x14ac:dyDescent="0.25">
      <c r="H38" s="1530"/>
      <c r="I38" s="1530"/>
      <c r="J38" s="1530"/>
      <c r="K38" s="1530"/>
      <c r="L38" s="1530"/>
      <c r="M38" s="1530"/>
      <c r="N38" s="1530"/>
      <c r="O38" s="1530"/>
      <c r="P38" s="1530"/>
      <c r="Q38" s="789"/>
    </row>
    <row r="39" spans="1:18" ht="12" customHeight="1" x14ac:dyDescent="0.25">
      <c r="K39" s="734"/>
      <c r="Q39" s="789"/>
    </row>
    <row r="40" spans="1:18" ht="12.75" customHeight="1" x14ac:dyDescent="0.25">
      <c r="K40" s="734"/>
      <c r="Q40" s="789"/>
    </row>
    <row r="41" spans="1:18" x14ac:dyDescent="0.25">
      <c r="H41" s="2045" t="s">
        <v>491</v>
      </c>
      <c r="I41" s="2045"/>
      <c r="J41" s="2045"/>
      <c r="K41" s="2045"/>
      <c r="L41" s="2045"/>
      <c r="M41" s="2045"/>
      <c r="N41" s="2045"/>
      <c r="O41" s="2045"/>
      <c r="P41" s="2045"/>
    </row>
  </sheetData>
  <mergeCells count="32">
    <mergeCell ref="A5:B5"/>
    <mergeCell ref="D13:J13"/>
    <mergeCell ref="Q13:Q17"/>
    <mergeCell ref="I14:J14"/>
    <mergeCell ref="I15:J15"/>
    <mergeCell ref="M14:N14"/>
    <mergeCell ref="M15:N15"/>
    <mergeCell ref="M13:N13"/>
    <mergeCell ref="B8:B10"/>
    <mergeCell ref="D16:J16"/>
    <mergeCell ref="A1:Q1"/>
    <mergeCell ref="A3:B3"/>
    <mergeCell ref="D3:F3"/>
    <mergeCell ref="G3:H3"/>
    <mergeCell ref="Q3:Q4"/>
    <mergeCell ref="A4:B4"/>
    <mergeCell ref="I3:O3"/>
    <mergeCell ref="Q36:Q37"/>
    <mergeCell ref="B27:D27"/>
    <mergeCell ref="B24:D24"/>
    <mergeCell ref="M22:N26"/>
    <mergeCell ref="M27:N27"/>
    <mergeCell ref="M28:N28"/>
    <mergeCell ref="M29:N29"/>
    <mergeCell ref="K24:K29"/>
    <mergeCell ref="B25:D25"/>
    <mergeCell ref="G24:G29"/>
    <mergeCell ref="H41:P41"/>
    <mergeCell ref="I24:I29"/>
    <mergeCell ref="B26:D26"/>
    <mergeCell ref="A36:C36"/>
    <mergeCell ref="H38:P38"/>
  </mergeCells>
  <pageMargins left="0.7" right="0.7" top="0.75" bottom="0.75" header="0.3" footer="0.3"/>
  <pageSetup paperSize="9" scale="3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P68"/>
  <sheetViews>
    <sheetView view="pageBreakPreview" topLeftCell="AS1" zoomScaleNormal="100" zoomScaleSheetLayoutView="100" workbookViewId="0">
      <selection activeCell="EQ2" sqref="EP2:EQ17"/>
    </sheetView>
  </sheetViews>
  <sheetFormatPr defaultColWidth="9.140625" defaultRowHeight="10.5" x14ac:dyDescent="0.15"/>
  <cols>
    <col min="1" max="1" width="19.28515625" style="259" customWidth="1"/>
    <col min="2" max="8" width="2.28515625" style="259" customWidth="1"/>
    <col min="9" max="108" width="1.7109375" style="259" customWidth="1"/>
    <col min="109" max="109" width="2.28515625" style="259" customWidth="1"/>
    <col min="110" max="110" width="1.7109375" style="259" customWidth="1"/>
    <col min="111" max="121" width="2.28515625" style="259" customWidth="1"/>
    <col min="122" max="135" width="2.7109375" style="259" customWidth="1"/>
    <col min="136" max="144" width="2.85546875" style="259" bestFit="1" customWidth="1"/>
    <col min="145" max="145" width="3.85546875" style="259" customWidth="1"/>
    <col min="146" max="146" width="9.28515625" style="259" bestFit="1" customWidth="1"/>
    <col min="147" max="16384" width="9.140625" style="259"/>
  </cols>
  <sheetData>
    <row r="1" spans="1:146" ht="8.25" customHeight="1" x14ac:dyDescent="0.15">
      <c r="A1" s="1821"/>
      <c r="B1" s="1822"/>
      <c r="C1" s="1822"/>
      <c r="D1" s="1822"/>
      <c r="E1" s="1822"/>
      <c r="F1" s="1822"/>
      <c r="G1" s="1822"/>
      <c r="H1" s="1822"/>
      <c r="I1" s="1822"/>
      <c r="J1" s="1822"/>
      <c r="K1" s="1822"/>
      <c r="L1" s="1822"/>
      <c r="M1" s="1822"/>
      <c r="N1" s="1822"/>
      <c r="O1" s="1822"/>
      <c r="P1" s="1822"/>
      <c r="Q1" s="1822"/>
      <c r="R1" s="1822"/>
      <c r="S1" s="1822"/>
      <c r="T1" s="1822"/>
      <c r="U1" s="1822"/>
      <c r="V1" s="1822"/>
      <c r="W1" s="1822"/>
      <c r="X1" s="1822"/>
      <c r="Y1" s="1822"/>
      <c r="Z1" s="1822"/>
      <c r="AA1" s="1822"/>
      <c r="AB1" s="1822"/>
      <c r="AC1" s="1822"/>
      <c r="AD1" s="1822"/>
      <c r="AE1" s="1822"/>
      <c r="AF1" s="1822"/>
      <c r="AG1" s="1822"/>
      <c r="AH1" s="1822"/>
      <c r="AI1" s="1822"/>
      <c r="AJ1" s="1822"/>
      <c r="AK1" s="1822"/>
      <c r="AL1" s="1822"/>
      <c r="AM1" s="1822"/>
      <c r="AN1" s="1822"/>
      <c r="AO1" s="1822"/>
      <c r="AP1" s="1822"/>
      <c r="AQ1" s="1822"/>
      <c r="AR1" s="1822"/>
      <c r="AS1" s="1822"/>
      <c r="AT1" s="1822"/>
      <c r="AU1" s="1822"/>
      <c r="AV1" s="1822"/>
      <c r="AW1" s="1822"/>
      <c r="AX1" s="1822"/>
      <c r="AY1" s="1822"/>
      <c r="AZ1" s="1822"/>
      <c r="BA1" s="1822"/>
      <c r="BB1" s="1822"/>
      <c r="BC1" s="1822"/>
      <c r="BD1" s="1822"/>
      <c r="BE1" s="1822"/>
      <c r="BF1" s="1822"/>
      <c r="BG1" s="1822"/>
      <c r="BH1" s="1822"/>
      <c r="BI1" s="1822"/>
      <c r="BJ1" s="1822"/>
      <c r="BK1" s="1822"/>
      <c r="BL1" s="1822"/>
      <c r="BM1" s="1822"/>
      <c r="BN1" s="1822"/>
      <c r="BO1" s="1822"/>
      <c r="BP1" s="1822"/>
      <c r="BQ1" s="1822"/>
      <c r="BR1" s="1822"/>
      <c r="BS1" s="1822"/>
      <c r="BT1" s="1822"/>
      <c r="BU1" s="1822"/>
      <c r="BV1" s="1822"/>
      <c r="BW1" s="1822"/>
      <c r="BX1" s="1822"/>
      <c r="BY1" s="1822"/>
      <c r="BZ1" s="1822"/>
      <c r="CA1" s="1822"/>
      <c r="CB1" s="1822"/>
      <c r="CC1" s="1822"/>
      <c r="CD1" s="1822"/>
      <c r="CE1" s="1822"/>
      <c r="CF1" s="1822"/>
      <c r="CG1" s="1822"/>
      <c r="CH1" s="1822"/>
      <c r="CI1" s="1822"/>
      <c r="CJ1" s="1822"/>
      <c r="CK1" s="1822"/>
      <c r="CL1" s="1822"/>
      <c r="CM1" s="1822"/>
      <c r="CN1" s="1822"/>
      <c r="CO1" s="1822"/>
      <c r="CP1" s="1822"/>
      <c r="CQ1" s="1822"/>
      <c r="CR1" s="1822"/>
      <c r="CS1" s="1822"/>
      <c r="CT1" s="1822"/>
      <c r="CU1" s="1822"/>
      <c r="CV1" s="1822"/>
      <c r="CW1" s="1822"/>
      <c r="CX1" s="1822"/>
      <c r="CY1" s="1822"/>
      <c r="CZ1" s="1822"/>
      <c r="DA1" s="1822"/>
      <c r="DB1" s="1822"/>
      <c r="DC1" s="1822"/>
      <c r="DD1" s="1822"/>
      <c r="DE1" s="1822"/>
      <c r="DF1" s="1822"/>
      <c r="DG1" s="1822"/>
      <c r="DH1" s="1822"/>
      <c r="DI1" s="1822"/>
      <c r="DJ1" s="1822"/>
      <c r="DK1" s="1822"/>
      <c r="DL1" s="1822"/>
      <c r="DM1" s="1822"/>
      <c r="DN1" s="1822"/>
      <c r="DO1" s="1822"/>
      <c r="DP1" s="1822"/>
      <c r="DQ1" s="1822"/>
      <c r="DR1" s="1822"/>
      <c r="DS1" s="1822"/>
      <c r="DT1" s="1822"/>
      <c r="DU1" s="1822"/>
      <c r="DV1" s="1822"/>
      <c r="DW1" s="1822"/>
      <c r="DX1" s="1822"/>
      <c r="DY1" s="1822"/>
      <c r="DZ1" s="1822"/>
      <c r="EA1" s="1822"/>
      <c r="EB1" s="1822"/>
      <c r="EC1" s="1822"/>
      <c r="ED1" s="1822"/>
      <c r="EE1" s="1822"/>
      <c r="EF1" s="1822"/>
      <c r="EG1" s="1822"/>
      <c r="EH1" s="1822"/>
      <c r="EI1" s="1822"/>
      <c r="EJ1" s="1822"/>
      <c r="EK1" s="1822"/>
      <c r="EL1" s="1822"/>
      <c r="EM1" s="1822"/>
      <c r="EN1" s="1822"/>
      <c r="EO1" s="1822"/>
    </row>
    <row r="2" spans="1:146" ht="12.75" customHeight="1" x14ac:dyDescent="0.15">
      <c r="A2" s="260"/>
      <c r="B2" s="1826">
        <v>2012</v>
      </c>
      <c r="C2" s="1826"/>
      <c r="D2" s="1826"/>
      <c r="E2" s="1826"/>
      <c r="F2" s="1826"/>
      <c r="G2" s="1826"/>
      <c r="H2" s="1826"/>
      <c r="I2" s="1826"/>
      <c r="J2" s="1826"/>
      <c r="K2" s="1826"/>
      <c r="L2" s="1826"/>
      <c r="M2" s="1826"/>
      <c r="N2" s="1826">
        <v>2013</v>
      </c>
      <c r="O2" s="1826"/>
      <c r="P2" s="1826"/>
      <c r="Q2" s="1826"/>
      <c r="R2" s="1826"/>
      <c r="S2" s="1826"/>
      <c r="T2" s="1826"/>
      <c r="U2" s="1826"/>
      <c r="V2" s="1826"/>
      <c r="W2" s="1826"/>
      <c r="X2" s="1826"/>
      <c r="Y2" s="1826"/>
      <c r="Z2" s="1826">
        <v>2014</v>
      </c>
      <c r="AA2" s="1826"/>
      <c r="AB2" s="1826"/>
      <c r="AC2" s="1826"/>
      <c r="AD2" s="1826"/>
      <c r="AE2" s="1826"/>
      <c r="AF2" s="1826"/>
      <c r="AG2" s="1826"/>
      <c r="AH2" s="1826"/>
      <c r="AI2" s="1826"/>
      <c r="AJ2" s="1826"/>
      <c r="AK2" s="1826"/>
      <c r="AL2" s="1826">
        <v>2015</v>
      </c>
      <c r="AM2" s="1826"/>
      <c r="AN2" s="1826"/>
      <c r="AO2" s="1826"/>
      <c r="AP2" s="1826"/>
      <c r="AQ2" s="1826"/>
      <c r="AR2" s="1826"/>
      <c r="AS2" s="1826"/>
      <c r="AT2" s="1826"/>
      <c r="AU2" s="1826"/>
      <c r="AV2" s="1826"/>
      <c r="AW2" s="1826"/>
      <c r="AX2" s="1826">
        <v>2016</v>
      </c>
      <c r="AY2" s="1826"/>
      <c r="AZ2" s="1826"/>
      <c r="BA2" s="1826"/>
      <c r="BB2" s="1826"/>
      <c r="BC2" s="1826"/>
      <c r="BD2" s="1826"/>
      <c r="BE2" s="1826"/>
      <c r="BF2" s="1826"/>
      <c r="BG2" s="1826"/>
      <c r="BH2" s="1826"/>
      <c r="BI2" s="1826"/>
      <c r="BJ2" s="1826">
        <v>2017</v>
      </c>
      <c r="BK2" s="1826"/>
      <c r="BL2" s="1826"/>
      <c r="BM2" s="1826"/>
      <c r="BN2" s="1826"/>
      <c r="BO2" s="1826"/>
      <c r="BP2" s="1826"/>
      <c r="BQ2" s="1826"/>
      <c r="BR2" s="1826"/>
      <c r="BS2" s="1826"/>
      <c r="BT2" s="1826"/>
      <c r="BU2" s="1826"/>
      <c r="BV2" s="1826">
        <v>2018</v>
      </c>
      <c r="BW2" s="1826"/>
      <c r="BX2" s="1826"/>
      <c r="BY2" s="1826"/>
      <c r="BZ2" s="1826"/>
      <c r="CA2" s="1826"/>
      <c r="CB2" s="1826"/>
      <c r="CC2" s="1826"/>
      <c r="CD2" s="1826"/>
      <c r="CE2" s="1826"/>
      <c r="CF2" s="1826"/>
      <c r="CG2" s="1826"/>
      <c r="CH2" s="1826">
        <v>2019</v>
      </c>
      <c r="CI2" s="1826"/>
      <c r="CJ2" s="1826"/>
      <c r="CK2" s="1826"/>
      <c r="CL2" s="1826"/>
      <c r="CM2" s="1826"/>
      <c r="CN2" s="1826"/>
      <c r="CO2" s="1826"/>
      <c r="CP2" s="1826"/>
      <c r="CQ2" s="1826"/>
      <c r="CR2" s="1826"/>
      <c r="CS2" s="1826"/>
      <c r="CT2" s="1826">
        <v>2020</v>
      </c>
      <c r="CU2" s="1826"/>
      <c r="CV2" s="1826"/>
      <c r="CW2" s="1826"/>
      <c r="CX2" s="1826"/>
      <c r="CY2" s="1826"/>
      <c r="CZ2" s="1826"/>
      <c r="DA2" s="1826"/>
      <c r="DB2" s="1826"/>
      <c r="DC2" s="1826"/>
      <c r="DD2" s="1826"/>
      <c r="DE2" s="1826"/>
      <c r="DF2" s="1826">
        <v>2021</v>
      </c>
      <c r="DG2" s="1826"/>
      <c r="DH2" s="1826"/>
      <c r="DI2" s="1826"/>
      <c r="DJ2" s="1826"/>
      <c r="DK2" s="1826"/>
      <c r="DL2" s="1826"/>
      <c r="DM2" s="1826"/>
      <c r="DN2" s="1826"/>
      <c r="DO2" s="1826"/>
      <c r="DP2" s="1826"/>
      <c r="DQ2" s="1826"/>
      <c r="DR2" s="1826">
        <v>2022</v>
      </c>
      <c r="DS2" s="1826"/>
      <c r="DT2" s="1826"/>
      <c r="DU2" s="1826"/>
      <c r="DV2" s="1826"/>
      <c r="DW2" s="1826"/>
      <c r="DX2" s="1826"/>
      <c r="DY2" s="1826"/>
      <c r="DZ2" s="1826"/>
      <c r="EA2" s="1826"/>
      <c r="EB2" s="1826"/>
      <c r="EC2" s="1826"/>
      <c r="ED2" s="1826">
        <v>2023</v>
      </c>
      <c r="EE2" s="1826"/>
      <c r="EF2" s="1826"/>
      <c r="EG2" s="1826"/>
      <c r="EH2" s="1826"/>
      <c r="EI2" s="1826"/>
      <c r="EJ2" s="1826"/>
      <c r="EK2" s="1826"/>
      <c r="EL2" s="1826"/>
      <c r="EM2" s="1826"/>
      <c r="EN2" s="1826"/>
      <c r="EO2" s="1826"/>
    </row>
    <row r="3" spans="1:146" ht="14.25" x14ac:dyDescent="0.15">
      <c r="A3" s="260"/>
      <c r="B3" s="166">
        <v>1</v>
      </c>
      <c r="C3" s="166">
        <v>2</v>
      </c>
      <c r="D3" s="166">
        <v>3</v>
      </c>
      <c r="E3" s="166">
        <v>4</v>
      </c>
      <c r="F3" s="166">
        <v>5</v>
      </c>
      <c r="G3" s="166">
        <v>6</v>
      </c>
      <c r="H3" s="166">
        <v>7</v>
      </c>
      <c r="I3" s="166">
        <v>8</v>
      </c>
      <c r="J3" s="166">
        <v>9</v>
      </c>
      <c r="K3" s="166">
        <v>10</v>
      </c>
      <c r="L3" s="166">
        <v>11</v>
      </c>
      <c r="M3" s="166">
        <v>12</v>
      </c>
      <c r="N3" s="166">
        <v>1</v>
      </c>
      <c r="O3" s="166">
        <v>2</v>
      </c>
      <c r="P3" s="166">
        <v>3</v>
      </c>
      <c r="Q3" s="166">
        <v>4</v>
      </c>
      <c r="R3" s="166">
        <v>5</v>
      </c>
      <c r="S3" s="166">
        <v>6</v>
      </c>
      <c r="T3" s="166">
        <v>7</v>
      </c>
      <c r="U3" s="166">
        <v>8</v>
      </c>
      <c r="V3" s="166">
        <v>9</v>
      </c>
      <c r="W3" s="166">
        <v>10</v>
      </c>
      <c r="X3" s="166">
        <v>11</v>
      </c>
      <c r="Y3" s="166">
        <v>12</v>
      </c>
      <c r="Z3" s="166">
        <v>1</v>
      </c>
      <c r="AA3" s="166">
        <v>2</v>
      </c>
      <c r="AB3" s="166">
        <v>3</v>
      </c>
      <c r="AC3" s="166">
        <v>4</v>
      </c>
      <c r="AD3" s="166">
        <v>5</v>
      </c>
      <c r="AE3" s="166">
        <v>6</v>
      </c>
      <c r="AF3" s="166">
        <v>7</v>
      </c>
      <c r="AG3" s="166">
        <v>8</v>
      </c>
      <c r="AH3" s="166">
        <v>9</v>
      </c>
      <c r="AI3" s="166">
        <v>10</v>
      </c>
      <c r="AJ3" s="166">
        <v>11</v>
      </c>
      <c r="AK3" s="166">
        <v>12</v>
      </c>
      <c r="AL3" s="166">
        <v>1</v>
      </c>
      <c r="AM3" s="166">
        <v>2</v>
      </c>
      <c r="AN3" s="166">
        <v>3</v>
      </c>
      <c r="AO3" s="166">
        <v>4</v>
      </c>
      <c r="AP3" s="166">
        <v>5</v>
      </c>
      <c r="AQ3" s="166">
        <v>6</v>
      </c>
      <c r="AR3" s="166">
        <v>7</v>
      </c>
      <c r="AS3" s="166">
        <v>8</v>
      </c>
      <c r="AT3" s="166">
        <v>9</v>
      </c>
      <c r="AU3" s="166">
        <v>10</v>
      </c>
      <c r="AV3" s="166">
        <v>11</v>
      </c>
      <c r="AW3" s="166">
        <v>12</v>
      </c>
      <c r="AX3" s="166">
        <v>1</v>
      </c>
      <c r="AY3" s="166">
        <v>2</v>
      </c>
      <c r="AZ3" s="166">
        <v>3</v>
      </c>
      <c r="BA3" s="166">
        <v>4</v>
      </c>
      <c r="BB3" s="166">
        <v>5</v>
      </c>
      <c r="BC3" s="166">
        <v>6</v>
      </c>
      <c r="BD3" s="166">
        <v>7</v>
      </c>
      <c r="BE3" s="166">
        <v>8</v>
      </c>
      <c r="BF3" s="166">
        <v>9</v>
      </c>
      <c r="BG3" s="166">
        <v>10</v>
      </c>
      <c r="BH3" s="166">
        <v>11</v>
      </c>
      <c r="BI3" s="166">
        <v>12</v>
      </c>
      <c r="BJ3" s="166">
        <v>1</v>
      </c>
      <c r="BK3" s="166">
        <v>2</v>
      </c>
      <c r="BL3" s="166">
        <v>3</v>
      </c>
      <c r="BM3" s="166">
        <v>4</v>
      </c>
      <c r="BN3" s="166">
        <v>5</v>
      </c>
      <c r="BO3" s="166">
        <v>6</v>
      </c>
      <c r="BP3" s="166">
        <v>7</v>
      </c>
      <c r="BQ3" s="166">
        <v>8</v>
      </c>
      <c r="BR3" s="166">
        <v>9</v>
      </c>
      <c r="BS3" s="166">
        <v>10</v>
      </c>
      <c r="BT3" s="166">
        <v>11</v>
      </c>
      <c r="BU3" s="166">
        <v>12</v>
      </c>
      <c r="BV3" s="166">
        <v>1</v>
      </c>
      <c r="BW3" s="166">
        <v>2</v>
      </c>
      <c r="BX3" s="166">
        <v>3</v>
      </c>
      <c r="BY3" s="166">
        <v>4</v>
      </c>
      <c r="BZ3" s="166">
        <v>5</v>
      </c>
      <c r="CA3" s="166">
        <v>6</v>
      </c>
      <c r="CB3" s="166">
        <v>7</v>
      </c>
      <c r="CC3" s="166">
        <v>8</v>
      </c>
      <c r="CD3" s="166">
        <v>9</v>
      </c>
      <c r="CE3" s="166">
        <v>10</v>
      </c>
      <c r="CF3" s="166">
        <v>11</v>
      </c>
      <c r="CG3" s="166">
        <v>12</v>
      </c>
      <c r="CH3" s="166">
        <v>1</v>
      </c>
      <c r="CI3" s="166">
        <v>2</v>
      </c>
      <c r="CJ3" s="166">
        <v>3</v>
      </c>
      <c r="CK3" s="166">
        <v>4</v>
      </c>
      <c r="CL3" s="166">
        <v>5</v>
      </c>
      <c r="CM3" s="166">
        <v>6</v>
      </c>
      <c r="CN3" s="166">
        <v>7</v>
      </c>
      <c r="CO3" s="166">
        <v>8</v>
      </c>
      <c r="CP3" s="166">
        <v>9</v>
      </c>
      <c r="CQ3" s="166">
        <v>10</v>
      </c>
      <c r="CR3" s="166">
        <v>11</v>
      </c>
      <c r="CS3" s="166">
        <v>12</v>
      </c>
      <c r="CT3" s="166">
        <v>1</v>
      </c>
      <c r="CU3" s="166">
        <v>2</v>
      </c>
      <c r="CV3" s="166">
        <v>3</v>
      </c>
      <c r="CW3" s="166">
        <v>4</v>
      </c>
      <c r="CX3" s="166">
        <v>5</v>
      </c>
      <c r="CY3" s="166">
        <v>6</v>
      </c>
      <c r="CZ3" s="166">
        <v>7</v>
      </c>
      <c r="DA3" s="166">
        <v>8</v>
      </c>
      <c r="DB3" s="166">
        <v>9</v>
      </c>
      <c r="DC3" s="166">
        <v>10</v>
      </c>
      <c r="DD3" s="166">
        <v>11</v>
      </c>
      <c r="DE3" s="166">
        <v>12</v>
      </c>
      <c r="DF3" s="166">
        <v>1</v>
      </c>
      <c r="DG3" s="166">
        <v>2</v>
      </c>
      <c r="DH3" s="166">
        <v>3</v>
      </c>
      <c r="DI3" s="166">
        <v>4</v>
      </c>
      <c r="DJ3" s="166">
        <v>5</v>
      </c>
      <c r="DK3" s="166">
        <v>6</v>
      </c>
      <c r="DL3" s="166">
        <v>7</v>
      </c>
      <c r="DM3" s="166">
        <v>8</v>
      </c>
      <c r="DN3" s="166">
        <v>9</v>
      </c>
      <c r="DO3" s="166">
        <v>10</v>
      </c>
      <c r="DP3" s="166">
        <v>11</v>
      </c>
      <c r="DQ3" s="166">
        <v>12</v>
      </c>
      <c r="DR3" s="166">
        <v>1</v>
      </c>
      <c r="DS3" s="166">
        <v>2</v>
      </c>
      <c r="DT3" s="166">
        <v>3</v>
      </c>
      <c r="DU3" s="166">
        <v>4</v>
      </c>
      <c r="DV3" s="166">
        <v>5</v>
      </c>
      <c r="DW3" s="166">
        <v>6</v>
      </c>
      <c r="DX3" s="166">
        <v>7</v>
      </c>
      <c r="DY3" s="166">
        <v>8</v>
      </c>
      <c r="DZ3" s="166">
        <v>9</v>
      </c>
      <c r="EA3" s="166">
        <v>10</v>
      </c>
      <c r="EB3" s="166">
        <v>11</v>
      </c>
      <c r="EC3" s="166">
        <v>12</v>
      </c>
      <c r="ED3" s="166">
        <v>1</v>
      </c>
      <c r="EE3" s="166">
        <v>2</v>
      </c>
      <c r="EF3" s="166">
        <v>3</v>
      </c>
      <c r="EG3" s="166">
        <v>4</v>
      </c>
      <c r="EH3" s="166">
        <v>5</v>
      </c>
      <c r="EI3" s="166">
        <v>6</v>
      </c>
      <c r="EJ3" s="166">
        <v>7</v>
      </c>
      <c r="EK3" s="166">
        <v>8</v>
      </c>
      <c r="EL3" s="166">
        <v>9</v>
      </c>
      <c r="EM3" s="166">
        <v>10</v>
      </c>
      <c r="EN3" s="166">
        <v>11</v>
      </c>
      <c r="EO3" s="166">
        <v>12</v>
      </c>
    </row>
    <row r="4" spans="1:146" ht="34.5" x14ac:dyDescent="0.15">
      <c r="A4" s="261" t="s">
        <v>218</v>
      </c>
      <c r="B4" s="262">
        <v>18073.865724736988</v>
      </c>
      <c r="C4" s="262">
        <v>15494.33846710895</v>
      </c>
      <c r="D4" s="404">
        <v>13039</v>
      </c>
      <c r="E4" s="404">
        <v>9624.7000000000007</v>
      </c>
      <c r="F4" s="404">
        <v>6652.6</v>
      </c>
      <c r="G4" s="404">
        <v>14671</v>
      </c>
      <c r="H4" s="404">
        <v>14303.256014598981</v>
      </c>
      <c r="I4" s="262">
        <v>15327</v>
      </c>
      <c r="J4" s="262">
        <v>10935</v>
      </c>
      <c r="K4" s="262">
        <v>12059.721665297971</v>
      </c>
      <c r="L4" s="262">
        <v>13305.168552565012</v>
      </c>
      <c r="M4" s="262">
        <v>18345</v>
      </c>
      <c r="N4" s="263">
        <v>22871.903082548986</v>
      </c>
      <c r="O4" s="263">
        <v>17006.066220650959</v>
      </c>
      <c r="P4" s="263">
        <v>14493.212774075908</v>
      </c>
      <c r="Q4" s="262">
        <v>13983.147927808925</v>
      </c>
      <c r="R4" s="264">
        <v>11711</v>
      </c>
      <c r="S4" s="264">
        <v>15866</v>
      </c>
      <c r="T4" s="264">
        <v>16412</v>
      </c>
      <c r="U4" s="264">
        <v>16994</v>
      </c>
      <c r="V4" s="264">
        <v>14303</v>
      </c>
      <c r="W4" s="264">
        <v>16327.56461208707</v>
      </c>
      <c r="X4" s="264">
        <v>18046.286051668063</v>
      </c>
      <c r="Y4" s="264">
        <v>23669.769896922924</v>
      </c>
      <c r="Z4" s="265">
        <v>20045</v>
      </c>
      <c r="AA4" s="265">
        <v>19144</v>
      </c>
      <c r="AB4" s="265">
        <v>20529</v>
      </c>
      <c r="AC4" s="264">
        <v>20982</v>
      </c>
      <c r="AD4" s="264">
        <v>15117</v>
      </c>
      <c r="AE4" s="264">
        <v>13603</v>
      </c>
      <c r="AF4" s="264">
        <v>14825</v>
      </c>
      <c r="AG4" s="264">
        <v>15455</v>
      </c>
      <c r="AH4" s="264">
        <v>11831</v>
      </c>
      <c r="AI4" s="264">
        <v>13592</v>
      </c>
      <c r="AJ4" s="264">
        <v>13121</v>
      </c>
      <c r="AK4" s="264">
        <v>14964</v>
      </c>
      <c r="AL4" s="265">
        <v>18577</v>
      </c>
      <c r="AM4" s="265">
        <v>15359</v>
      </c>
      <c r="AN4" s="265">
        <v>14263</v>
      </c>
      <c r="AO4" s="264">
        <v>12218</v>
      </c>
      <c r="AP4" s="264">
        <v>10578</v>
      </c>
      <c r="AQ4" s="264">
        <v>10446</v>
      </c>
      <c r="AR4" s="264">
        <v>12629</v>
      </c>
      <c r="AS4" s="264">
        <v>13830</v>
      </c>
      <c r="AT4" s="264">
        <v>8992</v>
      </c>
      <c r="AU4" s="264">
        <v>12807</v>
      </c>
      <c r="AV4" s="264">
        <v>14283</v>
      </c>
      <c r="AW4" s="264">
        <v>18743</v>
      </c>
      <c r="AX4" s="265">
        <v>16293</v>
      </c>
      <c r="AY4" s="265">
        <v>16164</v>
      </c>
      <c r="AZ4" s="265">
        <v>14222</v>
      </c>
      <c r="BA4" s="264">
        <v>11636</v>
      </c>
      <c r="BB4" s="264">
        <v>11820</v>
      </c>
      <c r="BC4" s="264">
        <v>9945</v>
      </c>
      <c r="BD4" s="264">
        <v>11191</v>
      </c>
      <c r="BE4" s="264">
        <v>12307</v>
      </c>
      <c r="BF4" s="264">
        <v>9240</v>
      </c>
      <c r="BG4" s="264">
        <v>10857</v>
      </c>
      <c r="BH4" s="264">
        <v>15272</v>
      </c>
      <c r="BI4" s="264">
        <v>16682</v>
      </c>
      <c r="BJ4" s="265">
        <v>15077</v>
      </c>
      <c r="BK4" s="265">
        <v>12861</v>
      </c>
      <c r="BL4" s="265">
        <v>12525</v>
      </c>
      <c r="BM4" s="264">
        <v>11289</v>
      </c>
      <c r="BN4" s="264">
        <v>10268</v>
      </c>
      <c r="BO4" s="264">
        <v>10676</v>
      </c>
      <c r="BP4" s="264">
        <v>11794</v>
      </c>
      <c r="BQ4" s="264">
        <v>10326</v>
      </c>
      <c r="BR4" s="264">
        <v>7305</v>
      </c>
      <c r="BS4" s="264">
        <v>9829</v>
      </c>
      <c r="BT4" s="264">
        <v>10842</v>
      </c>
      <c r="BU4" s="264">
        <v>16850</v>
      </c>
      <c r="BV4" s="265">
        <v>12038</v>
      </c>
      <c r="BW4" s="265">
        <v>12044</v>
      </c>
      <c r="BX4" s="265">
        <v>12068</v>
      </c>
      <c r="BY4" s="264">
        <v>11287</v>
      </c>
      <c r="BZ4" s="264">
        <v>9260</v>
      </c>
      <c r="CA4" s="264">
        <v>8326</v>
      </c>
      <c r="CB4" s="264">
        <v>9942</v>
      </c>
      <c r="CC4" s="264">
        <v>11041</v>
      </c>
      <c r="CD4" s="264">
        <v>7756.9992929500295</v>
      </c>
      <c r="CE4" s="264">
        <v>8587.0898473199923</v>
      </c>
      <c r="CF4" s="264">
        <v>10855.249003690027</v>
      </c>
      <c r="CG4" s="264">
        <v>12666.216954999953</v>
      </c>
      <c r="CH4" s="266">
        <v>12757.827425069758</v>
      </c>
      <c r="CI4" s="266">
        <v>10231.534643690102</v>
      </c>
      <c r="CJ4" s="266">
        <v>9637.8766039200127</v>
      </c>
      <c r="CK4" s="266">
        <v>9851.6525391701143</v>
      </c>
      <c r="CL4" s="266">
        <v>10929</v>
      </c>
      <c r="CM4" s="266">
        <v>9010</v>
      </c>
      <c r="CN4" s="266">
        <v>9516</v>
      </c>
      <c r="CO4" s="266">
        <v>10036</v>
      </c>
      <c r="CP4" s="266">
        <v>7278</v>
      </c>
      <c r="CQ4" s="266">
        <v>8687</v>
      </c>
      <c r="CR4" s="266">
        <v>9461</v>
      </c>
      <c r="CS4" s="266">
        <v>10143</v>
      </c>
      <c r="CT4" s="266">
        <v>10341</v>
      </c>
      <c r="CU4" s="266">
        <v>9871</v>
      </c>
      <c r="CV4" s="266">
        <v>8313</v>
      </c>
      <c r="CW4" s="266">
        <v>7626</v>
      </c>
      <c r="CX4" s="267">
        <v>7321</v>
      </c>
      <c r="CY4" s="267">
        <v>8174</v>
      </c>
      <c r="CZ4" s="267">
        <v>9218</v>
      </c>
      <c r="DA4" s="267">
        <v>8259</v>
      </c>
      <c r="DB4" s="268">
        <v>6722.7686098411796</v>
      </c>
      <c r="DC4" s="268">
        <v>8753.0527631453588</v>
      </c>
      <c r="DD4" s="268">
        <v>8847.3701371434145</v>
      </c>
      <c r="DE4" s="268">
        <v>10282.055484363344</v>
      </c>
      <c r="DF4" s="266">
        <v>9713</v>
      </c>
      <c r="DG4" s="266">
        <v>9094</v>
      </c>
      <c r="DH4" s="266">
        <v>9360</v>
      </c>
      <c r="DI4" s="266">
        <v>10648</v>
      </c>
      <c r="DJ4" s="267">
        <v>9398</v>
      </c>
      <c r="DK4" s="267">
        <v>9847</v>
      </c>
      <c r="DL4" s="267">
        <v>8130</v>
      </c>
      <c r="DM4" s="267">
        <v>8658</v>
      </c>
      <c r="DN4" s="267">
        <v>7091</v>
      </c>
      <c r="DO4" s="267">
        <v>7222</v>
      </c>
      <c r="DP4" s="267">
        <v>9534</v>
      </c>
      <c r="DQ4" s="267">
        <v>8644</v>
      </c>
      <c r="DR4" s="266">
        <v>11779</v>
      </c>
      <c r="DS4" s="266">
        <v>7792</v>
      </c>
      <c r="DT4" s="266">
        <v>8153</v>
      </c>
      <c r="DU4" s="266">
        <v>9488</v>
      </c>
      <c r="DV4" s="266">
        <v>7512</v>
      </c>
      <c r="DW4" s="266">
        <v>7563</v>
      </c>
      <c r="DX4" s="269">
        <v>7711.1075688939309</v>
      </c>
      <c r="DY4" s="269">
        <v>11617.777231759042</v>
      </c>
      <c r="DZ4" s="270">
        <v>4771</v>
      </c>
      <c r="EA4" s="270">
        <v>4748</v>
      </c>
      <c r="EB4" s="269">
        <v>6515.9504660518141</v>
      </c>
      <c r="EC4" s="269">
        <v>5691.2042636900442</v>
      </c>
      <c r="ED4" s="266">
        <v>9646</v>
      </c>
      <c r="EE4" s="266">
        <v>8281</v>
      </c>
      <c r="EF4" s="266">
        <v>8784</v>
      </c>
      <c r="EG4" s="266">
        <v>6506</v>
      </c>
      <c r="EH4" s="266"/>
      <c r="EI4" s="266"/>
      <c r="EJ4" s="269"/>
      <c r="EK4" s="269"/>
      <c r="EL4" s="270"/>
      <c r="EM4" s="270"/>
      <c r="EN4" s="269"/>
      <c r="EO4" s="269"/>
      <c r="EP4" s="257"/>
    </row>
    <row r="5" spans="1:146" ht="39" x14ac:dyDescent="0.15">
      <c r="A5" s="271" t="s">
        <v>219</v>
      </c>
      <c r="B5" s="262">
        <v>93441.080913423037</v>
      </c>
      <c r="C5" s="262">
        <v>87873.827119891619</v>
      </c>
      <c r="D5" s="404">
        <v>77702</v>
      </c>
      <c r="E5" s="404">
        <v>72144</v>
      </c>
      <c r="F5" s="404">
        <v>66899</v>
      </c>
      <c r="G5" s="404">
        <v>59766</v>
      </c>
      <c r="H5" s="404">
        <v>67304.15516362006</v>
      </c>
      <c r="I5" s="262">
        <v>66839</v>
      </c>
      <c r="J5" s="262">
        <v>60433</v>
      </c>
      <c r="K5" s="263">
        <v>61615.538907827329</v>
      </c>
      <c r="L5" s="262">
        <v>70034.763483424875</v>
      </c>
      <c r="M5" s="262">
        <v>95564</v>
      </c>
      <c r="N5" s="272">
        <v>90192.735989198452</v>
      </c>
      <c r="O5" s="272">
        <v>84133.580155687974</v>
      </c>
      <c r="P5" s="272">
        <v>87890.671320399648</v>
      </c>
      <c r="Q5" s="272">
        <v>68948.107862508041</v>
      </c>
      <c r="R5" s="273">
        <v>64737</v>
      </c>
      <c r="S5" s="273">
        <v>61865</v>
      </c>
      <c r="T5" s="273">
        <v>66686</v>
      </c>
      <c r="U5" s="273">
        <v>69006</v>
      </c>
      <c r="V5" s="273">
        <v>60636</v>
      </c>
      <c r="W5" s="273">
        <v>64620.848759990171</v>
      </c>
      <c r="X5" s="273">
        <v>71604.571084345473</v>
      </c>
      <c r="Y5" s="273">
        <v>94039.457032191349</v>
      </c>
      <c r="Z5" s="273">
        <v>91442</v>
      </c>
      <c r="AA5" s="273">
        <v>76871</v>
      </c>
      <c r="AB5" s="273">
        <v>77639</v>
      </c>
      <c r="AC5" s="273">
        <v>67013</v>
      </c>
      <c r="AD5" s="273">
        <v>67117</v>
      </c>
      <c r="AE5" s="273">
        <v>62562</v>
      </c>
      <c r="AF5" s="273">
        <v>65819</v>
      </c>
      <c r="AG5" s="273">
        <v>69072</v>
      </c>
      <c r="AH5" s="273">
        <v>63018</v>
      </c>
      <c r="AI5" s="273">
        <v>68074</v>
      </c>
      <c r="AJ5" s="273">
        <v>91791</v>
      </c>
      <c r="AK5" s="273">
        <v>107998</v>
      </c>
      <c r="AL5" s="273">
        <v>125766</v>
      </c>
      <c r="AM5" s="273">
        <v>109193</v>
      </c>
      <c r="AN5" s="273">
        <v>110877</v>
      </c>
      <c r="AO5" s="273">
        <v>95987</v>
      </c>
      <c r="AP5" s="273">
        <v>88815</v>
      </c>
      <c r="AQ5" s="273">
        <v>87544</v>
      </c>
      <c r="AR5" s="273">
        <v>100179</v>
      </c>
      <c r="AS5" s="273">
        <v>97516</v>
      </c>
      <c r="AT5" s="273">
        <v>87584</v>
      </c>
      <c r="AU5" s="273">
        <v>87547</v>
      </c>
      <c r="AV5" s="273">
        <v>94973</v>
      </c>
      <c r="AW5" s="273">
        <v>117812</v>
      </c>
      <c r="AX5" s="273">
        <v>125071</v>
      </c>
      <c r="AY5" s="273">
        <v>101612</v>
      </c>
      <c r="AZ5" s="273">
        <v>106426</v>
      </c>
      <c r="BA5" s="273">
        <v>87210</v>
      </c>
      <c r="BB5" s="273">
        <v>88640</v>
      </c>
      <c r="BC5" s="273">
        <v>87523</v>
      </c>
      <c r="BD5" s="273">
        <v>96096</v>
      </c>
      <c r="BE5" s="273">
        <v>95846</v>
      </c>
      <c r="BF5" s="273">
        <v>85682</v>
      </c>
      <c r="BG5" s="273">
        <v>90184</v>
      </c>
      <c r="BH5" s="273">
        <v>98349</v>
      </c>
      <c r="BI5" s="273">
        <v>128233</v>
      </c>
      <c r="BJ5" s="273">
        <v>122373</v>
      </c>
      <c r="BK5" s="273">
        <v>95095</v>
      </c>
      <c r="BL5" s="273">
        <v>92156</v>
      </c>
      <c r="BM5" s="273">
        <v>83507</v>
      </c>
      <c r="BN5" s="273">
        <v>80943</v>
      </c>
      <c r="BO5" s="273">
        <v>82518</v>
      </c>
      <c r="BP5" s="273">
        <v>89929</v>
      </c>
      <c r="BQ5" s="273">
        <v>93735</v>
      </c>
      <c r="BR5" s="273">
        <v>79080</v>
      </c>
      <c r="BS5" s="273">
        <v>82836</v>
      </c>
      <c r="BT5" s="273">
        <v>94039</v>
      </c>
      <c r="BU5" s="273">
        <v>111685</v>
      </c>
      <c r="BV5" s="273">
        <v>111242</v>
      </c>
      <c r="BW5" s="273">
        <v>98092</v>
      </c>
      <c r="BX5" s="273">
        <v>97806</v>
      </c>
      <c r="BY5" s="273">
        <v>68436</v>
      </c>
      <c r="BZ5" s="273">
        <v>69296</v>
      </c>
      <c r="CA5" s="273">
        <v>67557</v>
      </c>
      <c r="CB5" s="273">
        <v>71478</v>
      </c>
      <c r="CC5" s="273">
        <v>73815</v>
      </c>
      <c r="CD5" s="273">
        <v>60429.121045155916</v>
      </c>
      <c r="CE5" s="273">
        <v>58878.546802975819</v>
      </c>
      <c r="CF5" s="273">
        <v>63325.193539457046</v>
      </c>
      <c r="CG5" s="273">
        <v>104232.29578367631</v>
      </c>
      <c r="CH5" s="266">
        <v>130054.03179830957</v>
      </c>
      <c r="CI5" s="266">
        <v>78533.269609997616</v>
      </c>
      <c r="CJ5" s="266">
        <v>82659.059607473842</v>
      </c>
      <c r="CK5" s="266">
        <v>58954.490869776258</v>
      </c>
      <c r="CL5" s="266">
        <v>60398</v>
      </c>
      <c r="CM5" s="266">
        <v>54350</v>
      </c>
      <c r="CN5" s="266">
        <v>59372</v>
      </c>
      <c r="CO5" s="266">
        <v>60501</v>
      </c>
      <c r="CP5" s="266">
        <v>44785</v>
      </c>
      <c r="CQ5" s="266">
        <v>52673</v>
      </c>
      <c r="CR5" s="266">
        <v>59484</v>
      </c>
      <c r="CS5" s="266">
        <v>94796</v>
      </c>
      <c r="CT5" s="266">
        <v>123691</v>
      </c>
      <c r="CU5" s="266">
        <v>79330</v>
      </c>
      <c r="CV5" s="266">
        <v>94944</v>
      </c>
      <c r="CW5" s="266">
        <v>52054</v>
      </c>
      <c r="CX5" s="267">
        <v>53333</v>
      </c>
      <c r="CY5" s="267">
        <v>48807</v>
      </c>
      <c r="CZ5" s="267">
        <v>60791</v>
      </c>
      <c r="DA5" s="267">
        <v>59547</v>
      </c>
      <c r="DB5" s="268">
        <v>45178.035704984002</v>
      </c>
      <c r="DC5" s="268">
        <v>68173.486738842781</v>
      </c>
      <c r="DD5" s="268">
        <v>70608.745584626638</v>
      </c>
      <c r="DE5" s="268">
        <v>76480.765521791502</v>
      </c>
      <c r="DF5" s="266">
        <v>133183</v>
      </c>
      <c r="DG5" s="266">
        <v>83159</v>
      </c>
      <c r="DH5" s="266">
        <v>108467</v>
      </c>
      <c r="DI5" s="266">
        <v>82462</v>
      </c>
      <c r="DJ5" s="267">
        <v>56007</v>
      </c>
      <c r="DK5" s="267">
        <v>54131</v>
      </c>
      <c r="DL5" s="267">
        <v>64751</v>
      </c>
      <c r="DM5" s="267">
        <v>66257</v>
      </c>
      <c r="DN5" s="267">
        <v>45205</v>
      </c>
      <c r="DO5" s="267">
        <v>57510</v>
      </c>
      <c r="DP5" s="267">
        <v>63547</v>
      </c>
      <c r="DQ5" s="267">
        <v>106650</v>
      </c>
      <c r="DR5" s="266">
        <v>137678</v>
      </c>
      <c r="DS5" s="266">
        <v>82990</v>
      </c>
      <c r="DT5" s="266">
        <v>103492</v>
      </c>
      <c r="DU5" s="266">
        <v>70765</v>
      </c>
      <c r="DV5" s="266">
        <v>57224</v>
      </c>
      <c r="DW5" s="266">
        <v>56080</v>
      </c>
      <c r="DX5" s="269">
        <v>68449.724991721698</v>
      </c>
      <c r="DY5" s="269">
        <v>63789.537234033858</v>
      </c>
      <c r="DZ5" s="270">
        <v>45631</v>
      </c>
      <c r="EA5" s="270">
        <v>49636</v>
      </c>
      <c r="EB5" s="269">
        <v>60729.835275655802</v>
      </c>
      <c r="EC5" s="269">
        <v>90217.211293195694</v>
      </c>
      <c r="ED5" s="266">
        <v>114969</v>
      </c>
      <c r="EE5" s="266">
        <v>83263</v>
      </c>
      <c r="EF5" s="266">
        <v>87857</v>
      </c>
      <c r="EG5" s="266">
        <v>72373</v>
      </c>
      <c r="EH5" s="266"/>
      <c r="EI5" s="266"/>
      <c r="EJ5" s="269"/>
      <c r="EK5" s="269"/>
      <c r="EL5" s="270"/>
      <c r="EM5" s="270"/>
      <c r="EN5" s="269"/>
      <c r="EO5" s="269"/>
      <c r="EP5" s="257"/>
    </row>
    <row r="6" spans="1:146" ht="34.5" x14ac:dyDescent="0.15">
      <c r="A6" s="274" t="s">
        <v>220</v>
      </c>
      <c r="B6" s="275">
        <f>B4+B5</f>
        <v>111514.94663816002</v>
      </c>
      <c r="C6" s="275">
        <f t="shared" ref="C6:S6" si="0">C4+C5</f>
        <v>103368.16558700056</v>
      </c>
      <c r="D6" s="405">
        <f t="shared" si="0"/>
        <v>90741</v>
      </c>
      <c r="E6" s="405">
        <f t="shared" si="0"/>
        <v>81768.7</v>
      </c>
      <c r="F6" s="405">
        <f t="shared" si="0"/>
        <v>73551.600000000006</v>
      </c>
      <c r="G6" s="405">
        <f t="shared" si="0"/>
        <v>74437</v>
      </c>
      <c r="H6" s="405">
        <f t="shared" si="0"/>
        <v>81607.411178219045</v>
      </c>
      <c r="I6" s="275">
        <f t="shared" si="0"/>
        <v>82166</v>
      </c>
      <c r="J6" s="275">
        <f t="shared" si="0"/>
        <v>71368</v>
      </c>
      <c r="K6" s="275">
        <f t="shared" si="0"/>
        <v>73675.260573125299</v>
      </c>
      <c r="L6" s="275">
        <f t="shared" si="0"/>
        <v>83339.932035989885</v>
      </c>
      <c r="M6" s="275">
        <f t="shared" si="0"/>
        <v>113909</v>
      </c>
      <c r="N6" s="275">
        <f t="shared" si="0"/>
        <v>113064.63907174744</v>
      </c>
      <c r="O6" s="275">
        <f t="shared" si="0"/>
        <v>101139.64637633893</v>
      </c>
      <c r="P6" s="275">
        <f t="shared" si="0"/>
        <v>102383.88409447555</v>
      </c>
      <c r="Q6" s="275">
        <f t="shared" si="0"/>
        <v>82931.255790316965</v>
      </c>
      <c r="R6" s="276">
        <f t="shared" si="0"/>
        <v>76448</v>
      </c>
      <c r="S6" s="276">
        <f t="shared" si="0"/>
        <v>77731</v>
      </c>
      <c r="T6" s="276">
        <v>83098</v>
      </c>
      <c r="U6" s="276">
        <v>86000</v>
      </c>
      <c r="V6" s="276">
        <v>74939</v>
      </c>
      <c r="W6" s="276">
        <f t="shared" ref="W6:AB6" si="1">W4+W5</f>
        <v>80948.413372077237</v>
      </c>
      <c r="X6" s="276">
        <f t="shared" si="1"/>
        <v>89650.857136013539</v>
      </c>
      <c r="Y6" s="276">
        <f>Y4+Y5</f>
        <v>117709.22692911427</v>
      </c>
      <c r="Z6" s="276">
        <f t="shared" si="1"/>
        <v>111487</v>
      </c>
      <c r="AA6" s="276">
        <f t="shared" si="1"/>
        <v>96015</v>
      </c>
      <c r="AB6" s="276">
        <f t="shared" si="1"/>
        <v>98168</v>
      </c>
      <c r="AC6" s="276">
        <v>87995</v>
      </c>
      <c r="AD6" s="276">
        <v>82234</v>
      </c>
      <c r="AE6" s="276">
        <f t="shared" ref="AE6:CP6" si="2">AE4+AE5</f>
        <v>76165</v>
      </c>
      <c r="AF6" s="276">
        <f t="shared" si="2"/>
        <v>80644</v>
      </c>
      <c r="AG6" s="276">
        <f t="shared" si="2"/>
        <v>84527</v>
      </c>
      <c r="AH6" s="276">
        <f t="shared" si="2"/>
        <v>74849</v>
      </c>
      <c r="AI6" s="276">
        <f t="shared" si="2"/>
        <v>81666</v>
      </c>
      <c r="AJ6" s="276">
        <f t="shared" si="2"/>
        <v>104912</v>
      </c>
      <c r="AK6" s="276">
        <f t="shared" si="2"/>
        <v>122962</v>
      </c>
      <c r="AL6" s="276">
        <f t="shared" si="2"/>
        <v>144343</v>
      </c>
      <c r="AM6" s="276">
        <f t="shared" si="2"/>
        <v>124552</v>
      </c>
      <c r="AN6" s="276">
        <f t="shared" si="2"/>
        <v>125140</v>
      </c>
      <c r="AO6" s="276">
        <f t="shared" si="2"/>
        <v>108205</v>
      </c>
      <c r="AP6" s="276">
        <f t="shared" si="2"/>
        <v>99393</v>
      </c>
      <c r="AQ6" s="276">
        <f t="shared" si="2"/>
        <v>97990</v>
      </c>
      <c r="AR6" s="276">
        <f t="shared" si="2"/>
        <v>112808</v>
      </c>
      <c r="AS6" s="276">
        <f t="shared" si="2"/>
        <v>111346</v>
      </c>
      <c r="AT6" s="276">
        <f t="shared" si="2"/>
        <v>96576</v>
      </c>
      <c r="AU6" s="276">
        <f t="shared" si="2"/>
        <v>100354</v>
      </c>
      <c r="AV6" s="276">
        <f t="shared" si="2"/>
        <v>109256</v>
      </c>
      <c r="AW6" s="276">
        <f t="shared" si="2"/>
        <v>136555</v>
      </c>
      <c r="AX6" s="276">
        <f t="shared" si="2"/>
        <v>141364</v>
      </c>
      <c r="AY6" s="276">
        <f t="shared" si="2"/>
        <v>117776</v>
      </c>
      <c r="AZ6" s="276">
        <f t="shared" si="2"/>
        <v>120648</v>
      </c>
      <c r="BA6" s="276">
        <f t="shared" si="2"/>
        <v>98846</v>
      </c>
      <c r="BB6" s="276">
        <f t="shared" si="2"/>
        <v>100460</v>
      </c>
      <c r="BC6" s="276">
        <f t="shared" si="2"/>
        <v>97468</v>
      </c>
      <c r="BD6" s="276">
        <f t="shared" si="2"/>
        <v>107287</v>
      </c>
      <c r="BE6" s="276">
        <f t="shared" si="2"/>
        <v>108153</v>
      </c>
      <c r="BF6" s="276">
        <f t="shared" si="2"/>
        <v>94922</v>
      </c>
      <c r="BG6" s="276">
        <f t="shared" si="2"/>
        <v>101041</v>
      </c>
      <c r="BH6" s="276">
        <f t="shared" si="2"/>
        <v>113621</v>
      </c>
      <c r="BI6" s="276">
        <f t="shared" si="2"/>
        <v>144915</v>
      </c>
      <c r="BJ6" s="276">
        <f t="shared" si="2"/>
        <v>137450</v>
      </c>
      <c r="BK6" s="276">
        <f t="shared" si="2"/>
        <v>107956</v>
      </c>
      <c r="BL6" s="276">
        <f t="shared" si="2"/>
        <v>104681</v>
      </c>
      <c r="BM6" s="276">
        <f t="shared" si="2"/>
        <v>94796</v>
      </c>
      <c r="BN6" s="276">
        <f t="shared" si="2"/>
        <v>91211</v>
      </c>
      <c r="BO6" s="276">
        <f t="shared" si="2"/>
        <v>93194</v>
      </c>
      <c r="BP6" s="276">
        <f t="shared" si="2"/>
        <v>101723</v>
      </c>
      <c r="BQ6" s="276">
        <f t="shared" si="2"/>
        <v>104061</v>
      </c>
      <c r="BR6" s="276">
        <f t="shared" si="2"/>
        <v>86385</v>
      </c>
      <c r="BS6" s="276">
        <f t="shared" si="2"/>
        <v>92665</v>
      </c>
      <c r="BT6" s="276">
        <f t="shared" si="2"/>
        <v>104881</v>
      </c>
      <c r="BU6" s="276">
        <f t="shared" si="2"/>
        <v>128535</v>
      </c>
      <c r="BV6" s="276">
        <f t="shared" si="2"/>
        <v>123280</v>
      </c>
      <c r="BW6" s="276">
        <f t="shared" si="2"/>
        <v>110136</v>
      </c>
      <c r="BX6" s="276">
        <f t="shared" si="2"/>
        <v>109874</v>
      </c>
      <c r="BY6" s="276">
        <f t="shared" si="2"/>
        <v>79723</v>
      </c>
      <c r="BZ6" s="276">
        <f t="shared" si="2"/>
        <v>78556</v>
      </c>
      <c r="CA6" s="276">
        <f t="shared" si="2"/>
        <v>75883</v>
      </c>
      <c r="CB6" s="276">
        <f t="shared" si="2"/>
        <v>81420</v>
      </c>
      <c r="CC6" s="276">
        <f t="shared" si="2"/>
        <v>84856</v>
      </c>
      <c r="CD6" s="276">
        <f t="shared" si="2"/>
        <v>68186.120338105946</v>
      </c>
      <c r="CE6" s="276">
        <f t="shared" si="2"/>
        <v>67465.636650295812</v>
      </c>
      <c r="CF6" s="276">
        <f t="shared" si="2"/>
        <v>74180.442543147074</v>
      </c>
      <c r="CG6" s="276">
        <f t="shared" si="2"/>
        <v>116898.51273867626</v>
      </c>
      <c r="CH6" s="276">
        <f t="shared" si="2"/>
        <v>142811.85922337935</v>
      </c>
      <c r="CI6" s="276">
        <f t="shared" si="2"/>
        <v>88764.804253687718</v>
      </c>
      <c r="CJ6" s="276">
        <f t="shared" si="2"/>
        <v>92296.936211393855</v>
      </c>
      <c r="CK6" s="276">
        <f t="shared" si="2"/>
        <v>68806.143408946373</v>
      </c>
      <c r="CL6" s="276">
        <f t="shared" si="2"/>
        <v>71327</v>
      </c>
      <c r="CM6" s="276">
        <f t="shared" si="2"/>
        <v>63360</v>
      </c>
      <c r="CN6" s="276">
        <f t="shared" si="2"/>
        <v>68888</v>
      </c>
      <c r="CO6" s="276">
        <f t="shared" si="2"/>
        <v>70537</v>
      </c>
      <c r="CP6" s="276">
        <f t="shared" si="2"/>
        <v>52063</v>
      </c>
      <c r="CQ6" s="276">
        <f t="shared" ref="CQ6:EG6" si="3">CQ4+CQ5</f>
        <v>61360</v>
      </c>
      <c r="CR6" s="276">
        <f t="shared" si="3"/>
        <v>68945</v>
      </c>
      <c r="CS6" s="276">
        <f t="shared" si="3"/>
        <v>104939</v>
      </c>
      <c r="CT6" s="276">
        <f t="shared" si="3"/>
        <v>134032</v>
      </c>
      <c r="CU6" s="276">
        <f t="shared" si="3"/>
        <v>89201</v>
      </c>
      <c r="CV6" s="276">
        <f t="shared" si="3"/>
        <v>103257</v>
      </c>
      <c r="CW6" s="276">
        <f t="shared" si="3"/>
        <v>59680</v>
      </c>
      <c r="CX6" s="276">
        <f t="shared" si="3"/>
        <v>60654</v>
      </c>
      <c r="CY6" s="276">
        <f t="shared" si="3"/>
        <v>56981</v>
      </c>
      <c r="CZ6" s="276">
        <f t="shared" si="3"/>
        <v>70009</v>
      </c>
      <c r="DA6" s="276">
        <f t="shared" si="3"/>
        <v>67806</v>
      </c>
      <c r="DB6" s="276">
        <f t="shared" si="3"/>
        <v>51900.804314825182</v>
      </c>
      <c r="DC6" s="276">
        <f t="shared" si="3"/>
        <v>76926.53950198814</v>
      </c>
      <c r="DD6" s="276">
        <f t="shared" si="3"/>
        <v>79456.115721770053</v>
      </c>
      <c r="DE6" s="276">
        <f t="shared" si="3"/>
        <v>86762.821006154845</v>
      </c>
      <c r="DF6" s="276">
        <f t="shared" si="3"/>
        <v>142896</v>
      </c>
      <c r="DG6" s="276">
        <f t="shared" si="3"/>
        <v>92253</v>
      </c>
      <c r="DH6" s="276">
        <f t="shared" si="3"/>
        <v>117827</v>
      </c>
      <c r="DI6" s="276">
        <f t="shared" si="3"/>
        <v>93110</v>
      </c>
      <c r="DJ6" s="276">
        <f t="shared" si="3"/>
        <v>65405</v>
      </c>
      <c r="DK6" s="276">
        <f t="shared" si="3"/>
        <v>63978</v>
      </c>
      <c r="DL6" s="276">
        <f t="shared" si="3"/>
        <v>72881</v>
      </c>
      <c r="DM6" s="276">
        <f t="shared" si="3"/>
        <v>74915</v>
      </c>
      <c r="DN6" s="276">
        <f t="shared" si="3"/>
        <v>52296</v>
      </c>
      <c r="DO6" s="276">
        <f t="shared" si="3"/>
        <v>64732</v>
      </c>
      <c r="DP6" s="276">
        <f t="shared" si="3"/>
        <v>73081</v>
      </c>
      <c r="DQ6" s="276">
        <f t="shared" si="3"/>
        <v>115294</v>
      </c>
      <c r="DR6" s="276">
        <f t="shared" si="3"/>
        <v>149457</v>
      </c>
      <c r="DS6" s="276">
        <f t="shared" si="3"/>
        <v>90782</v>
      </c>
      <c r="DT6" s="276">
        <f t="shared" si="3"/>
        <v>111645</v>
      </c>
      <c r="DU6" s="276">
        <f t="shared" si="3"/>
        <v>80253</v>
      </c>
      <c r="DV6" s="276">
        <f t="shared" si="3"/>
        <v>64736</v>
      </c>
      <c r="DW6" s="276">
        <f t="shared" si="3"/>
        <v>63643</v>
      </c>
      <c r="DX6" s="277">
        <f t="shared" si="3"/>
        <v>76160.832560615629</v>
      </c>
      <c r="DY6" s="277">
        <f t="shared" si="3"/>
        <v>75407.314465792908</v>
      </c>
      <c r="DZ6" s="277">
        <f t="shared" si="3"/>
        <v>50402</v>
      </c>
      <c r="EA6" s="277">
        <f t="shared" si="3"/>
        <v>54384</v>
      </c>
      <c r="EB6" s="277">
        <f t="shared" si="3"/>
        <v>67245.785741707616</v>
      </c>
      <c r="EC6" s="277">
        <f t="shared" si="3"/>
        <v>95908.415556885739</v>
      </c>
      <c r="ED6" s="277">
        <f t="shared" si="3"/>
        <v>124615</v>
      </c>
      <c r="EE6" s="277">
        <f t="shared" si="3"/>
        <v>91544</v>
      </c>
      <c r="EF6" s="277">
        <f t="shared" si="3"/>
        <v>96641</v>
      </c>
      <c r="EG6" s="277">
        <f t="shared" si="3"/>
        <v>78879</v>
      </c>
      <c r="EH6" s="276"/>
      <c r="EI6" s="276"/>
      <c r="EJ6" s="277"/>
      <c r="EK6" s="277"/>
      <c r="EL6" s="277"/>
      <c r="EM6" s="277"/>
      <c r="EN6" s="277"/>
      <c r="EO6" s="277"/>
      <c r="EP6" s="257"/>
    </row>
    <row r="7" spans="1:146" ht="39" x14ac:dyDescent="0.15">
      <c r="A7" s="271" t="s">
        <v>221</v>
      </c>
      <c r="B7" s="262">
        <v>150538.1555344885</v>
      </c>
      <c r="C7" s="262">
        <v>298929.77409366821</v>
      </c>
      <c r="D7" s="404">
        <v>238955</v>
      </c>
      <c r="E7" s="404">
        <v>162539.6</v>
      </c>
      <c r="F7" s="404">
        <v>114548.5</v>
      </c>
      <c r="G7" s="404">
        <v>120316</v>
      </c>
      <c r="H7" s="404">
        <v>162710.32931621821</v>
      </c>
      <c r="I7" s="262">
        <v>163857</v>
      </c>
      <c r="J7" s="262">
        <v>126268</v>
      </c>
      <c r="K7" s="262">
        <v>98541.510206125633</v>
      </c>
      <c r="L7" s="262">
        <v>146332.13084949923</v>
      </c>
      <c r="M7" s="262">
        <v>255691</v>
      </c>
      <c r="N7" s="272">
        <v>245824.78001080157</v>
      </c>
      <c r="O7" s="272">
        <v>223001.51944431197</v>
      </c>
      <c r="P7" s="272">
        <v>222867.50018760041</v>
      </c>
      <c r="Q7" s="272">
        <v>133430.42405124201</v>
      </c>
      <c r="R7" s="273">
        <v>122333</v>
      </c>
      <c r="S7" s="273">
        <v>128510</v>
      </c>
      <c r="T7" s="273">
        <v>153798</v>
      </c>
      <c r="U7" s="273">
        <v>131853</v>
      </c>
      <c r="V7" s="273">
        <v>98037</v>
      </c>
      <c r="W7" s="273">
        <v>163944.8536010838</v>
      </c>
      <c r="X7" s="273">
        <v>193906.52488767053</v>
      </c>
      <c r="Y7" s="273">
        <v>293067.93508511566</v>
      </c>
      <c r="Z7" s="273">
        <v>233256</v>
      </c>
      <c r="AA7" s="273">
        <v>170191</v>
      </c>
      <c r="AB7" s="273">
        <v>178112</v>
      </c>
      <c r="AC7" s="273">
        <v>118651</v>
      </c>
      <c r="AD7" s="273">
        <v>117129</v>
      </c>
      <c r="AE7" s="273">
        <v>94707</v>
      </c>
      <c r="AF7" s="273">
        <v>113486</v>
      </c>
      <c r="AG7" s="273">
        <v>117658</v>
      </c>
      <c r="AH7" s="273">
        <v>81085</v>
      </c>
      <c r="AI7" s="273">
        <v>103813</v>
      </c>
      <c r="AJ7" s="273">
        <v>74755</v>
      </c>
      <c r="AK7" s="273">
        <v>117469</v>
      </c>
      <c r="AL7" s="273">
        <v>107278</v>
      </c>
      <c r="AM7" s="273">
        <v>63833</v>
      </c>
      <c r="AN7" s="273">
        <v>70440</v>
      </c>
      <c r="AO7" s="273">
        <v>48858</v>
      </c>
      <c r="AP7" s="273">
        <v>48192</v>
      </c>
      <c r="AQ7" s="273">
        <v>35193</v>
      </c>
      <c r="AR7" s="273">
        <v>51355</v>
      </c>
      <c r="AS7" s="273">
        <v>43671</v>
      </c>
      <c r="AT7" s="273">
        <v>19572</v>
      </c>
      <c r="AU7" s="273">
        <v>42352</v>
      </c>
      <c r="AV7" s="273">
        <v>50771</v>
      </c>
      <c r="AW7" s="273">
        <v>87385</v>
      </c>
      <c r="AX7" s="273">
        <v>91710</v>
      </c>
      <c r="AY7" s="273">
        <v>44565</v>
      </c>
      <c r="AZ7" s="273">
        <v>50978</v>
      </c>
      <c r="BA7" s="273">
        <v>23653</v>
      </c>
      <c r="BB7" s="273">
        <v>28291</v>
      </c>
      <c r="BC7" s="273">
        <v>15320</v>
      </c>
      <c r="BD7" s="273">
        <v>25137</v>
      </c>
      <c r="BE7" s="273">
        <v>21142</v>
      </c>
      <c r="BF7" s="273">
        <v>4878</v>
      </c>
      <c r="BG7" s="273">
        <v>29173</v>
      </c>
      <c r="BH7" s="273">
        <v>44592</v>
      </c>
      <c r="BI7" s="273">
        <v>68513</v>
      </c>
      <c r="BJ7" s="273">
        <v>102343</v>
      </c>
      <c r="BK7" s="273">
        <v>47392</v>
      </c>
      <c r="BL7" s="273">
        <v>51553</v>
      </c>
      <c r="BM7" s="273">
        <v>32612</v>
      </c>
      <c r="BN7" s="273">
        <v>31738</v>
      </c>
      <c r="BO7" s="273">
        <v>43366</v>
      </c>
      <c r="BP7" s="273">
        <v>29075</v>
      </c>
      <c r="BQ7" s="273">
        <v>22164</v>
      </c>
      <c r="BR7" s="273">
        <v>2653</v>
      </c>
      <c r="BS7" s="273">
        <v>21989</v>
      </c>
      <c r="BT7" s="273">
        <v>23765</v>
      </c>
      <c r="BU7" s="273">
        <v>58266</v>
      </c>
      <c r="BV7" s="273">
        <v>78912</v>
      </c>
      <c r="BW7" s="273">
        <v>37026</v>
      </c>
      <c r="BX7" s="273">
        <v>52770</v>
      </c>
      <c r="BY7" s="273">
        <v>29539</v>
      </c>
      <c r="BZ7" s="273">
        <v>29098</v>
      </c>
      <c r="CA7" s="273">
        <v>21463</v>
      </c>
      <c r="CB7" s="273">
        <v>27768</v>
      </c>
      <c r="CC7" s="273">
        <v>27135</v>
      </c>
      <c r="CD7" s="273">
        <v>21758.573035866022</v>
      </c>
      <c r="CE7" s="273">
        <v>34006.335419038194</v>
      </c>
      <c r="CF7" s="273">
        <v>43524.333548557945</v>
      </c>
      <c r="CG7" s="273">
        <v>64942.771422323727</v>
      </c>
      <c r="CH7" s="278">
        <v>71704.502219690607</v>
      </c>
      <c r="CI7" s="278">
        <v>46996.825458002291</v>
      </c>
      <c r="CJ7" s="278">
        <v>49550.148474526242</v>
      </c>
      <c r="CK7" s="278">
        <v>37455.087269223674</v>
      </c>
      <c r="CL7" s="278">
        <v>38651</v>
      </c>
      <c r="CM7" s="278">
        <v>35617</v>
      </c>
      <c r="CN7" s="278">
        <v>39209</v>
      </c>
      <c r="CO7" s="278">
        <v>40662</v>
      </c>
      <c r="CP7" s="278">
        <v>29982</v>
      </c>
      <c r="CQ7" s="278">
        <v>34357</v>
      </c>
      <c r="CR7" s="278">
        <v>39938</v>
      </c>
      <c r="CS7" s="278">
        <v>64540</v>
      </c>
      <c r="CT7" s="278">
        <v>69999</v>
      </c>
      <c r="CU7" s="279">
        <v>46987</v>
      </c>
      <c r="CV7" s="278">
        <v>77781</v>
      </c>
      <c r="CW7" s="278">
        <v>31730</v>
      </c>
      <c r="CX7" s="280">
        <v>32499</v>
      </c>
      <c r="CY7" s="280">
        <v>30546</v>
      </c>
      <c r="CZ7" s="280">
        <v>34317</v>
      </c>
      <c r="DA7" s="280">
        <v>32904</v>
      </c>
      <c r="DB7" s="281">
        <v>29360.393881624717</v>
      </c>
      <c r="DC7" s="281">
        <v>32999.528506173243</v>
      </c>
      <c r="DD7" s="281">
        <v>49025.193652829897</v>
      </c>
      <c r="DE7" s="281">
        <v>52959.777594875224</v>
      </c>
      <c r="DF7" s="278">
        <v>76128</v>
      </c>
      <c r="DG7" s="279">
        <v>47699</v>
      </c>
      <c r="DH7" s="278">
        <v>65890</v>
      </c>
      <c r="DI7" s="278">
        <v>47015</v>
      </c>
      <c r="DJ7" s="280">
        <v>36169</v>
      </c>
      <c r="DK7" s="280">
        <v>34070</v>
      </c>
      <c r="DL7" s="280">
        <v>38382</v>
      </c>
      <c r="DM7" s="280">
        <v>33482</v>
      </c>
      <c r="DN7" s="280">
        <v>26583</v>
      </c>
      <c r="DO7" s="280">
        <v>34089</v>
      </c>
      <c r="DP7" s="280">
        <v>39156</v>
      </c>
      <c r="DQ7" s="280">
        <v>49585</v>
      </c>
      <c r="DR7" s="278">
        <v>78942</v>
      </c>
      <c r="DS7" s="279">
        <v>44024</v>
      </c>
      <c r="DT7" s="278">
        <v>60173</v>
      </c>
      <c r="DU7" s="278">
        <v>38755</v>
      </c>
      <c r="DV7" s="278">
        <v>30437</v>
      </c>
      <c r="DW7" s="278">
        <v>29037</v>
      </c>
      <c r="DX7" s="269">
        <v>33145.496728914426</v>
      </c>
      <c r="DY7" s="269">
        <v>23584.028165844684</v>
      </c>
      <c r="DZ7" s="282">
        <v>22489</v>
      </c>
      <c r="EA7" s="282">
        <v>35773</v>
      </c>
      <c r="EB7" s="269">
        <v>36564.232116162413</v>
      </c>
      <c r="EC7" s="269">
        <v>44905.363556804281</v>
      </c>
      <c r="ED7" s="278">
        <v>71085</v>
      </c>
      <c r="EE7" s="279">
        <v>39483</v>
      </c>
      <c r="EF7" s="278">
        <v>48295</v>
      </c>
      <c r="EG7" s="278">
        <v>38211</v>
      </c>
      <c r="EH7" s="278"/>
      <c r="EI7" s="278"/>
      <c r="EJ7" s="269"/>
      <c r="EK7" s="269"/>
      <c r="EL7" s="282"/>
      <c r="EM7" s="282"/>
      <c r="EN7" s="269"/>
      <c r="EO7" s="269"/>
      <c r="EP7" s="257"/>
    </row>
    <row r="8" spans="1:146" ht="34.5" x14ac:dyDescent="0.15">
      <c r="A8" s="271" t="s">
        <v>222</v>
      </c>
      <c r="B8" s="272">
        <f>B7+B6</f>
        <v>262053.10217264853</v>
      </c>
      <c r="C8" s="272">
        <f t="shared" ref="C8:S8" si="4">C7+C6</f>
        <v>402297.93968066876</v>
      </c>
      <c r="D8" s="272">
        <f t="shared" si="4"/>
        <v>329696</v>
      </c>
      <c r="E8" s="272">
        <f t="shared" si="4"/>
        <v>244308.3</v>
      </c>
      <c r="F8" s="272">
        <f t="shared" si="4"/>
        <v>188100.1</v>
      </c>
      <c r="G8" s="272">
        <f t="shared" si="4"/>
        <v>194753</v>
      </c>
      <c r="H8" s="272">
        <f t="shared" si="4"/>
        <v>244317.74049443725</v>
      </c>
      <c r="I8" s="272">
        <f t="shared" si="4"/>
        <v>246023</v>
      </c>
      <c r="J8" s="272">
        <f t="shared" si="4"/>
        <v>197636</v>
      </c>
      <c r="K8" s="272">
        <f t="shared" si="4"/>
        <v>172216.77077925095</v>
      </c>
      <c r="L8" s="272">
        <f t="shared" si="4"/>
        <v>229672.06288548911</v>
      </c>
      <c r="M8" s="272">
        <f t="shared" si="4"/>
        <v>369600</v>
      </c>
      <c r="N8" s="272">
        <f t="shared" si="4"/>
        <v>358889.41908254899</v>
      </c>
      <c r="O8" s="272">
        <f t="shared" si="4"/>
        <v>324141.16582065087</v>
      </c>
      <c r="P8" s="272">
        <f t="shared" si="4"/>
        <v>325251.38428207597</v>
      </c>
      <c r="Q8" s="272">
        <f t="shared" si="4"/>
        <v>216361.67984155897</v>
      </c>
      <c r="R8" s="273">
        <f t="shared" si="4"/>
        <v>198781</v>
      </c>
      <c r="S8" s="273">
        <f t="shared" si="4"/>
        <v>206241</v>
      </c>
      <c r="T8" s="273">
        <v>236896</v>
      </c>
      <c r="U8" s="273">
        <v>217853</v>
      </c>
      <c r="V8" s="273">
        <v>172976</v>
      </c>
      <c r="W8" s="273">
        <f t="shared" ref="W8:AB8" si="5">W7+W6</f>
        <v>244893.26697316102</v>
      </c>
      <c r="X8" s="273">
        <f t="shared" si="5"/>
        <v>283557.3820236841</v>
      </c>
      <c r="Y8" s="273">
        <f t="shared" si="5"/>
        <v>410777.16201422992</v>
      </c>
      <c r="Z8" s="273">
        <f t="shared" si="5"/>
        <v>344743</v>
      </c>
      <c r="AA8" s="273">
        <f t="shared" si="5"/>
        <v>266206</v>
      </c>
      <c r="AB8" s="273">
        <f t="shared" si="5"/>
        <v>276280</v>
      </c>
      <c r="AC8" s="273">
        <v>206646</v>
      </c>
      <c r="AD8" s="273">
        <v>199363</v>
      </c>
      <c r="AE8" s="273">
        <f>AE6+AE7</f>
        <v>170872</v>
      </c>
      <c r="AF8" s="273">
        <f>AF6+AF7</f>
        <v>194130</v>
      </c>
      <c r="AG8" s="273">
        <f>AG6+AG7</f>
        <v>202185</v>
      </c>
      <c r="AH8" s="273">
        <f>AH6+AH7</f>
        <v>155934</v>
      </c>
      <c r="AI8" s="273">
        <f>AI6+AI7</f>
        <v>185479</v>
      </c>
      <c r="AJ8" s="273">
        <f>AJ7+AJ6</f>
        <v>179667</v>
      </c>
      <c r="AK8" s="273">
        <f>AK7+AK6</f>
        <v>240431</v>
      </c>
      <c r="AL8" s="273">
        <f t="shared" ref="AL8:CX8" si="6">AL7+AL6</f>
        <v>251621</v>
      </c>
      <c r="AM8" s="273">
        <f t="shared" si="6"/>
        <v>188385</v>
      </c>
      <c r="AN8" s="273">
        <f t="shared" si="6"/>
        <v>195580</v>
      </c>
      <c r="AO8" s="273">
        <f t="shared" si="6"/>
        <v>157063</v>
      </c>
      <c r="AP8" s="273">
        <f t="shared" si="6"/>
        <v>147585</v>
      </c>
      <c r="AQ8" s="273">
        <f t="shared" si="6"/>
        <v>133183</v>
      </c>
      <c r="AR8" s="273">
        <f t="shared" si="6"/>
        <v>164163</v>
      </c>
      <c r="AS8" s="273">
        <f t="shared" si="6"/>
        <v>155017</v>
      </c>
      <c r="AT8" s="273">
        <f t="shared" si="6"/>
        <v>116148</v>
      </c>
      <c r="AU8" s="273">
        <f t="shared" si="6"/>
        <v>142706</v>
      </c>
      <c r="AV8" s="273">
        <f t="shared" si="6"/>
        <v>160027</v>
      </c>
      <c r="AW8" s="273">
        <f t="shared" si="6"/>
        <v>223940</v>
      </c>
      <c r="AX8" s="273">
        <f t="shared" si="6"/>
        <v>233074</v>
      </c>
      <c r="AY8" s="273">
        <f t="shared" si="6"/>
        <v>162341</v>
      </c>
      <c r="AZ8" s="273">
        <f t="shared" si="6"/>
        <v>171626</v>
      </c>
      <c r="BA8" s="273">
        <f t="shared" si="6"/>
        <v>122499</v>
      </c>
      <c r="BB8" s="273">
        <f t="shared" si="6"/>
        <v>128751</v>
      </c>
      <c r="BC8" s="273">
        <f t="shared" si="6"/>
        <v>112788</v>
      </c>
      <c r="BD8" s="273">
        <f t="shared" si="6"/>
        <v>132424</v>
      </c>
      <c r="BE8" s="273">
        <f t="shared" si="6"/>
        <v>129295</v>
      </c>
      <c r="BF8" s="273">
        <f t="shared" si="6"/>
        <v>99800</v>
      </c>
      <c r="BG8" s="273">
        <f t="shared" si="6"/>
        <v>130214</v>
      </c>
      <c r="BH8" s="273">
        <f t="shared" si="6"/>
        <v>158213</v>
      </c>
      <c r="BI8" s="273">
        <f t="shared" si="6"/>
        <v>213428</v>
      </c>
      <c r="BJ8" s="273">
        <f t="shared" si="6"/>
        <v>239793</v>
      </c>
      <c r="BK8" s="273">
        <f t="shared" si="6"/>
        <v>155348</v>
      </c>
      <c r="BL8" s="273">
        <f t="shared" si="6"/>
        <v>156234</v>
      </c>
      <c r="BM8" s="273">
        <f t="shared" si="6"/>
        <v>127408</v>
      </c>
      <c r="BN8" s="273">
        <f t="shared" si="6"/>
        <v>122949</v>
      </c>
      <c r="BO8" s="273">
        <f t="shared" si="6"/>
        <v>136560</v>
      </c>
      <c r="BP8" s="273">
        <f t="shared" si="6"/>
        <v>130798</v>
      </c>
      <c r="BQ8" s="273">
        <f t="shared" si="6"/>
        <v>126225</v>
      </c>
      <c r="BR8" s="273">
        <f t="shared" si="6"/>
        <v>89038</v>
      </c>
      <c r="BS8" s="273">
        <f t="shared" si="6"/>
        <v>114654</v>
      </c>
      <c r="BT8" s="273">
        <f t="shared" si="6"/>
        <v>128646</v>
      </c>
      <c r="BU8" s="273">
        <f t="shared" si="6"/>
        <v>186801</v>
      </c>
      <c r="BV8" s="273">
        <f t="shared" si="6"/>
        <v>202192</v>
      </c>
      <c r="BW8" s="273">
        <f t="shared" si="6"/>
        <v>147162</v>
      </c>
      <c r="BX8" s="273">
        <f t="shared" si="6"/>
        <v>162644</v>
      </c>
      <c r="BY8" s="273">
        <f t="shared" si="6"/>
        <v>109262</v>
      </c>
      <c r="BZ8" s="273">
        <f t="shared" si="6"/>
        <v>107654</v>
      </c>
      <c r="CA8" s="273">
        <f t="shared" si="6"/>
        <v>97346</v>
      </c>
      <c r="CB8" s="273">
        <f t="shared" si="6"/>
        <v>109188</v>
      </c>
      <c r="CC8" s="273">
        <f t="shared" si="6"/>
        <v>111991</v>
      </c>
      <c r="CD8" s="273">
        <f t="shared" si="6"/>
        <v>89944.693373971968</v>
      </c>
      <c r="CE8" s="273">
        <f t="shared" si="6"/>
        <v>101471.97206933401</v>
      </c>
      <c r="CF8" s="273">
        <f t="shared" si="6"/>
        <v>117704.77609170502</v>
      </c>
      <c r="CG8" s="273">
        <f t="shared" si="6"/>
        <v>181841.28416099999</v>
      </c>
      <c r="CH8" s="273">
        <f t="shared" si="6"/>
        <v>214516.36144306994</v>
      </c>
      <c r="CI8" s="273">
        <f t="shared" si="6"/>
        <v>135761.62971169001</v>
      </c>
      <c r="CJ8" s="273">
        <f t="shared" si="6"/>
        <v>141847.0846859201</v>
      </c>
      <c r="CK8" s="273">
        <f t="shared" si="6"/>
        <v>106261.23067817005</v>
      </c>
      <c r="CL8" s="273">
        <f t="shared" si="6"/>
        <v>109978</v>
      </c>
      <c r="CM8" s="273">
        <f t="shared" si="6"/>
        <v>98977</v>
      </c>
      <c r="CN8" s="273">
        <f t="shared" si="6"/>
        <v>108097</v>
      </c>
      <c r="CO8" s="273">
        <f t="shared" si="6"/>
        <v>111199</v>
      </c>
      <c r="CP8" s="273">
        <f t="shared" si="6"/>
        <v>82045</v>
      </c>
      <c r="CQ8" s="273">
        <f t="shared" si="6"/>
        <v>95717</v>
      </c>
      <c r="CR8" s="273">
        <f t="shared" si="6"/>
        <v>108883</v>
      </c>
      <c r="CS8" s="273">
        <f t="shared" si="6"/>
        <v>169479</v>
      </c>
      <c r="CT8" s="273">
        <f t="shared" si="6"/>
        <v>204031</v>
      </c>
      <c r="CU8" s="273">
        <f t="shared" si="6"/>
        <v>136188</v>
      </c>
      <c r="CV8" s="273">
        <f t="shared" si="6"/>
        <v>181038</v>
      </c>
      <c r="CW8" s="273">
        <f t="shared" si="6"/>
        <v>91410</v>
      </c>
      <c r="CX8" s="273">
        <f t="shared" si="6"/>
        <v>93153</v>
      </c>
      <c r="CY8" s="273">
        <f t="shared" ref="CY8:EG8" si="7">CY7+CY6</f>
        <v>87527</v>
      </c>
      <c r="CZ8" s="273">
        <f t="shared" si="7"/>
        <v>104326</v>
      </c>
      <c r="DA8" s="273">
        <f t="shared" si="7"/>
        <v>100710</v>
      </c>
      <c r="DB8" s="273">
        <f t="shared" si="7"/>
        <v>81261.198196449899</v>
      </c>
      <c r="DC8" s="273">
        <f t="shared" si="7"/>
        <v>109926.06800816138</v>
      </c>
      <c r="DD8" s="273">
        <f t="shared" si="7"/>
        <v>128481.30937459995</v>
      </c>
      <c r="DE8" s="273">
        <f t="shared" si="7"/>
        <v>139722.59860103007</v>
      </c>
      <c r="DF8" s="273">
        <f t="shared" si="7"/>
        <v>219024</v>
      </c>
      <c r="DG8" s="273">
        <f t="shared" si="7"/>
        <v>139952</v>
      </c>
      <c r="DH8" s="273">
        <f t="shared" si="7"/>
        <v>183717</v>
      </c>
      <c r="DI8" s="273">
        <f t="shared" si="7"/>
        <v>140125</v>
      </c>
      <c r="DJ8" s="273">
        <f t="shared" si="7"/>
        <v>101574</v>
      </c>
      <c r="DK8" s="273">
        <f t="shared" si="7"/>
        <v>98048</v>
      </c>
      <c r="DL8" s="273">
        <f t="shared" si="7"/>
        <v>111263</v>
      </c>
      <c r="DM8" s="273">
        <f t="shared" si="7"/>
        <v>108397</v>
      </c>
      <c r="DN8" s="273">
        <f t="shared" si="7"/>
        <v>78879</v>
      </c>
      <c r="DO8" s="273">
        <f t="shared" si="7"/>
        <v>98821</v>
      </c>
      <c r="DP8" s="273">
        <f t="shared" si="7"/>
        <v>112237</v>
      </c>
      <c r="DQ8" s="273">
        <f t="shared" si="7"/>
        <v>164879</v>
      </c>
      <c r="DR8" s="273">
        <f t="shared" si="7"/>
        <v>228399</v>
      </c>
      <c r="DS8" s="273">
        <f t="shared" si="7"/>
        <v>134806</v>
      </c>
      <c r="DT8" s="273">
        <f t="shared" si="7"/>
        <v>171818</v>
      </c>
      <c r="DU8" s="273">
        <f t="shared" si="7"/>
        <v>119008</v>
      </c>
      <c r="DV8" s="273">
        <f t="shared" si="7"/>
        <v>95173</v>
      </c>
      <c r="DW8" s="273">
        <f t="shared" si="7"/>
        <v>92680</v>
      </c>
      <c r="DX8" s="283">
        <f t="shared" si="7"/>
        <v>109306.32928953005</v>
      </c>
      <c r="DY8" s="283">
        <f t="shared" si="7"/>
        <v>98991.342631637584</v>
      </c>
      <c r="DZ8" s="283">
        <f t="shared" si="7"/>
        <v>72891</v>
      </c>
      <c r="EA8" s="283">
        <f t="shared" si="7"/>
        <v>90157</v>
      </c>
      <c r="EB8" s="283">
        <f t="shared" si="7"/>
        <v>103810.01785787003</v>
      </c>
      <c r="EC8" s="283">
        <f t="shared" si="7"/>
        <v>140813.77911369002</v>
      </c>
      <c r="ED8" s="283">
        <f t="shared" si="7"/>
        <v>195700</v>
      </c>
      <c r="EE8" s="283">
        <f t="shared" si="7"/>
        <v>131027</v>
      </c>
      <c r="EF8" s="283">
        <f t="shared" si="7"/>
        <v>144936</v>
      </c>
      <c r="EG8" s="283">
        <f t="shared" si="7"/>
        <v>117090</v>
      </c>
      <c r="EH8" s="273"/>
      <c r="EI8" s="273"/>
      <c r="EJ8" s="283"/>
      <c r="EK8" s="283"/>
      <c r="EL8" s="283"/>
      <c r="EM8" s="283"/>
      <c r="EN8" s="283"/>
      <c r="EO8" s="283"/>
      <c r="EP8" s="257"/>
    </row>
    <row r="9" spans="1:146" ht="39" x14ac:dyDescent="0.15">
      <c r="A9" s="274" t="s">
        <v>223</v>
      </c>
      <c r="B9" s="284">
        <v>733972.93650473701</v>
      </c>
      <c r="C9" s="467">
        <v>680053.72096710897</v>
      </c>
      <c r="D9" s="284">
        <v>596982</v>
      </c>
      <c r="E9" s="284">
        <v>537949.9</v>
      </c>
      <c r="F9" s="284">
        <v>483890.9</v>
      </c>
      <c r="G9" s="284">
        <v>489723</v>
      </c>
      <c r="H9" s="284">
        <v>536890.86301459896</v>
      </c>
      <c r="I9" s="284">
        <v>540566</v>
      </c>
      <c r="J9" s="284">
        <v>469527</v>
      </c>
      <c r="K9" s="284">
        <v>484705.66166529799</v>
      </c>
      <c r="L9" s="284">
        <v>548289.02655256505</v>
      </c>
      <c r="M9" s="284">
        <v>749398</v>
      </c>
      <c r="N9" s="285">
        <v>743846.30968254898</v>
      </c>
      <c r="O9" s="285">
        <v>665392.41037065093</v>
      </c>
      <c r="P9" s="285">
        <v>673578.18483207596</v>
      </c>
      <c r="Q9" s="284">
        <v>545600.36704155896</v>
      </c>
      <c r="R9" s="275">
        <v>502945</v>
      </c>
      <c r="S9" s="275">
        <v>511390</v>
      </c>
      <c r="T9" s="275">
        <v>546696</v>
      </c>
      <c r="U9" s="275">
        <v>565789</v>
      </c>
      <c r="V9" s="275">
        <v>493056</v>
      </c>
      <c r="W9" s="275">
        <v>532555.35113208706</v>
      </c>
      <c r="X9" s="275">
        <v>589808.27063166804</v>
      </c>
      <c r="Y9" s="275">
        <v>774402.80874417291</v>
      </c>
      <c r="Z9" s="285">
        <v>733468</v>
      </c>
      <c r="AA9" s="285">
        <v>631678</v>
      </c>
      <c r="AB9" s="285">
        <v>645837</v>
      </c>
      <c r="AC9" s="284">
        <v>578948</v>
      </c>
      <c r="AD9" s="275">
        <v>541016</v>
      </c>
      <c r="AE9" s="275">
        <v>501088</v>
      </c>
      <c r="AF9" s="275">
        <v>530554</v>
      </c>
      <c r="AG9" s="275">
        <v>556098</v>
      </c>
      <c r="AH9" s="275">
        <v>492427</v>
      </c>
      <c r="AI9" s="275">
        <v>537280</v>
      </c>
      <c r="AJ9" s="275">
        <v>546419</v>
      </c>
      <c r="AK9" s="275">
        <v>640431</v>
      </c>
      <c r="AL9" s="285">
        <v>686041</v>
      </c>
      <c r="AM9" s="285">
        <v>591978</v>
      </c>
      <c r="AN9" s="285">
        <v>594775</v>
      </c>
      <c r="AO9" s="284">
        <v>514282</v>
      </c>
      <c r="AP9" s="275">
        <v>472405</v>
      </c>
      <c r="AQ9" s="275">
        <v>465730</v>
      </c>
      <c r="AR9" s="275">
        <v>536160</v>
      </c>
      <c r="AS9" s="275">
        <v>529208</v>
      </c>
      <c r="AT9" s="275">
        <v>459012</v>
      </c>
      <c r="AU9" s="275">
        <v>476969</v>
      </c>
      <c r="AV9" s="275">
        <v>519281</v>
      </c>
      <c r="AW9" s="275">
        <v>649026</v>
      </c>
      <c r="AX9" s="285">
        <v>671884</v>
      </c>
      <c r="AY9" s="285">
        <v>559772</v>
      </c>
      <c r="AZ9" s="285">
        <v>573419</v>
      </c>
      <c r="BA9" s="284">
        <v>469803</v>
      </c>
      <c r="BB9" s="275">
        <v>477469</v>
      </c>
      <c r="BC9" s="275">
        <v>463248</v>
      </c>
      <c r="BD9" s="275">
        <v>509916</v>
      </c>
      <c r="BE9" s="275">
        <v>514034</v>
      </c>
      <c r="BF9" s="275">
        <v>451153</v>
      </c>
      <c r="BG9" s="275">
        <v>480236</v>
      </c>
      <c r="BH9" s="275">
        <v>540024</v>
      </c>
      <c r="BI9" s="275">
        <v>688760</v>
      </c>
      <c r="BJ9" s="285">
        <v>715886</v>
      </c>
      <c r="BK9" s="285">
        <v>562270</v>
      </c>
      <c r="BL9" s="285">
        <v>545214</v>
      </c>
      <c r="BM9" s="284">
        <v>493731</v>
      </c>
      <c r="BN9" s="275">
        <v>475055</v>
      </c>
      <c r="BO9" s="275">
        <v>485386</v>
      </c>
      <c r="BP9" s="275">
        <v>529805</v>
      </c>
      <c r="BQ9" s="275">
        <v>541989</v>
      </c>
      <c r="BR9" s="275">
        <v>449924</v>
      </c>
      <c r="BS9" s="275">
        <v>482629</v>
      </c>
      <c r="BT9" s="275">
        <v>546256</v>
      </c>
      <c r="BU9" s="275">
        <v>668034</v>
      </c>
      <c r="BV9" s="285">
        <v>659778</v>
      </c>
      <c r="BW9" s="285">
        <v>590823</v>
      </c>
      <c r="BX9" s="285">
        <v>597595</v>
      </c>
      <c r="BY9" s="284">
        <v>468417</v>
      </c>
      <c r="BZ9" s="275">
        <v>467468</v>
      </c>
      <c r="CA9" s="275">
        <v>468885</v>
      </c>
      <c r="CB9" s="275">
        <v>508892</v>
      </c>
      <c r="CC9" s="275">
        <v>539134</v>
      </c>
      <c r="CD9" s="275">
        <v>465468.41102895001</v>
      </c>
      <c r="CE9" s="275">
        <v>471406.74544532003</v>
      </c>
      <c r="CF9" s="275">
        <v>517882.03745768999</v>
      </c>
      <c r="CG9" s="275">
        <v>681161.99586099992</v>
      </c>
      <c r="CH9" s="278">
        <v>735812.73243306985</v>
      </c>
      <c r="CI9" s="278">
        <v>586992.48008369002</v>
      </c>
      <c r="CJ9" s="278">
        <v>559331.15689392015</v>
      </c>
      <c r="CK9" s="278">
        <v>500485.03576017026</v>
      </c>
      <c r="CL9" s="278">
        <v>501061</v>
      </c>
      <c r="CM9" s="278">
        <v>500729</v>
      </c>
      <c r="CN9" s="278">
        <v>533842</v>
      </c>
      <c r="CO9" s="278">
        <v>565788</v>
      </c>
      <c r="CP9" s="278">
        <v>471684</v>
      </c>
      <c r="CQ9" s="278">
        <v>472833</v>
      </c>
      <c r="CR9" s="278">
        <v>507920</v>
      </c>
      <c r="CS9" s="278">
        <v>636532</v>
      </c>
      <c r="CT9" s="278">
        <v>708611</v>
      </c>
      <c r="CU9" s="278">
        <v>607803</v>
      </c>
      <c r="CV9" s="278">
        <v>589581</v>
      </c>
      <c r="CW9" s="278">
        <v>489236</v>
      </c>
      <c r="CX9" s="280">
        <v>464183</v>
      </c>
      <c r="CY9" s="280">
        <v>463789</v>
      </c>
      <c r="CZ9" s="280">
        <v>527801</v>
      </c>
      <c r="DA9" s="280">
        <v>533336</v>
      </c>
      <c r="DB9" s="280">
        <v>482358</v>
      </c>
      <c r="DC9" s="280">
        <v>506280</v>
      </c>
      <c r="DD9" s="280">
        <v>562127</v>
      </c>
      <c r="DE9" s="280">
        <v>669977</v>
      </c>
      <c r="DF9" s="278">
        <v>724554</v>
      </c>
      <c r="DG9" s="278">
        <v>629962</v>
      </c>
      <c r="DH9" s="278">
        <v>662183</v>
      </c>
      <c r="DI9" s="278">
        <v>590810</v>
      </c>
      <c r="DJ9" s="280">
        <v>504970</v>
      </c>
      <c r="DK9" s="280">
        <v>519563</v>
      </c>
      <c r="DL9" s="280">
        <v>591485</v>
      </c>
      <c r="DM9" s="280">
        <v>603872</v>
      </c>
      <c r="DN9" s="280">
        <v>485288</v>
      </c>
      <c r="DO9" s="280">
        <v>523606</v>
      </c>
      <c r="DP9" s="280">
        <v>552840</v>
      </c>
      <c r="DQ9" s="280">
        <v>747790</v>
      </c>
      <c r="DR9" s="278">
        <v>774084</v>
      </c>
      <c r="DS9" s="278">
        <v>656456</v>
      </c>
      <c r="DT9" s="278">
        <v>698991</v>
      </c>
      <c r="DU9" s="278">
        <v>556275</v>
      </c>
      <c r="DV9" s="278">
        <v>504224</v>
      </c>
      <c r="DW9" s="278">
        <v>525509</v>
      </c>
      <c r="DX9" s="282">
        <v>591875</v>
      </c>
      <c r="DY9" s="282">
        <v>587527</v>
      </c>
      <c r="DZ9" s="282">
        <v>481886</v>
      </c>
      <c r="EA9" s="282">
        <v>480961</v>
      </c>
      <c r="EB9" s="286">
        <v>536263.23732687009</v>
      </c>
      <c r="EC9" s="286">
        <v>650564.14019269007</v>
      </c>
      <c r="ED9" s="278">
        <v>699061</v>
      </c>
      <c r="EE9" s="278">
        <v>657581</v>
      </c>
      <c r="EF9" s="278">
        <v>613056</v>
      </c>
      <c r="EG9" s="278">
        <v>558722</v>
      </c>
      <c r="EH9" s="278"/>
      <c r="EI9" s="278"/>
      <c r="EJ9" s="282"/>
      <c r="EK9" s="282"/>
      <c r="EL9" s="282"/>
      <c r="EM9" s="282"/>
      <c r="EN9" s="286"/>
      <c r="EO9" s="286"/>
      <c r="EP9" s="257"/>
    </row>
    <row r="10" spans="1:146" x14ac:dyDescent="0.15">
      <c r="C10" s="90"/>
    </row>
    <row r="11" spans="1:146" x14ac:dyDescent="0.15">
      <c r="B11" s="383"/>
      <c r="C11" s="90"/>
      <c r="D11" s="419"/>
      <c r="E11" s="419"/>
      <c r="F11" s="419"/>
      <c r="G11" s="419"/>
    </row>
    <row r="12" spans="1:146" ht="11.25" x14ac:dyDescent="0.2">
      <c r="B12" s="383"/>
      <c r="C12" s="90"/>
      <c r="D12" s="419"/>
      <c r="E12" s="419"/>
      <c r="F12" s="419"/>
      <c r="G12" s="419"/>
      <c r="EG12" s="287"/>
      <c r="EH12" s="287"/>
    </row>
    <row r="13" spans="1:146" ht="11.25" x14ac:dyDescent="0.2">
      <c r="B13" s="383"/>
      <c r="C13" s="90"/>
      <c r="D13" s="419"/>
      <c r="E13" s="419"/>
      <c r="F13" s="419"/>
      <c r="G13" s="419"/>
      <c r="EG13" s="287"/>
      <c r="EH13" s="287"/>
    </row>
    <row r="14" spans="1:146" ht="11.25" x14ac:dyDescent="0.2">
      <c r="B14" s="383"/>
      <c r="C14" s="90"/>
      <c r="D14" s="419"/>
      <c r="E14" s="419"/>
      <c r="F14" s="419"/>
      <c r="G14" s="419"/>
      <c r="EG14" s="287"/>
      <c r="EH14" s="287"/>
    </row>
    <row r="15" spans="1:146" x14ac:dyDescent="0.15">
      <c r="B15" s="383"/>
      <c r="C15" s="90"/>
      <c r="D15" s="419"/>
      <c r="E15" s="419"/>
      <c r="F15" s="419"/>
      <c r="G15" s="419"/>
    </row>
    <row r="16" spans="1:146" x14ac:dyDescent="0.15">
      <c r="B16" s="383"/>
      <c r="C16" s="90"/>
      <c r="D16" s="419"/>
      <c r="E16" s="419"/>
      <c r="F16" s="419"/>
      <c r="G16" s="419"/>
    </row>
    <row r="17" spans="2:7" x14ac:dyDescent="0.15">
      <c r="B17" s="383"/>
      <c r="C17" s="90"/>
      <c r="D17" s="419"/>
      <c r="E17" s="419"/>
      <c r="F17" s="419"/>
      <c r="G17" s="419"/>
    </row>
    <row r="18" spans="2:7" x14ac:dyDescent="0.15">
      <c r="B18" s="383"/>
      <c r="C18" s="90"/>
      <c r="D18" s="419"/>
      <c r="E18" s="419"/>
      <c r="F18" s="419"/>
      <c r="G18" s="419"/>
    </row>
    <row r="19" spans="2:7" x14ac:dyDescent="0.15">
      <c r="B19" s="383"/>
      <c r="C19" s="90"/>
      <c r="D19" s="419"/>
      <c r="E19" s="419"/>
      <c r="F19" s="419"/>
      <c r="G19" s="419"/>
    </row>
    <row r="20" spans="2:7" x14ac:dyDescent="0.15">
      <c r="C20" s="90"/>
      <c r="D20" s="419"/>
      <c r="E20" s="419"/>
      <c r="F20" s="419"/>
      <c r="G20" s="419"/>
    </row>
    <row r="22" spans="2:7" x14ac:dyDescent="0.15">
      <c r="C22" s="90"/>
    </row>
    <row r="23" spans="2:7" ht="30" x14ac:dyDescent="0.15">
      <c r="B23" s="383"/>
      <c r="C23" s="262">
        <v>15494.33846710895</v>
      </c>
      <c r="D23" s="419"/>
      <c r="E23" s="419"/>
      <c r="F23" s="419"/>
      <c r="G23" s="419"/>
    </row>
    <row r="24" spans="2:7" ht="30" x14ac:dyDescent="0.15">
      <c r="B24" s="383"/>
      <c r="C24" s="262">
        <v>15494.33846710895</v>
      </c>
      <c r="D24" s="419"/>
      <c r="E24" s="419"/>
      <c r="F24" s="419"/>
      <c r="G24" s="419"/>
    </row>
    <row r="25" spans="2:7" ht="30" x14ac:dyDescent="0.15">
      <c r="B25" s="383"/>
      <c r="C25" s="262">
        <v>15494.33846710895</v>
      </c>
      <c r="D25" s="419"/>
      <c r="E25" s="419"/>
      <c r="F25" s="419"/>
      <c r="G25" s="419"/>
    </row>
    <row r="26" spans="2:7" ht="30" x14ac:dyDescent="0.15">
      <c r="B26" s="383"/>
      <c r="C26" s="262">
        <v>15494.33846710895</v>
      </c>
      <c r="D26" s="419"/>
      <c r="E26" s="419"/>
      <c r="F26" s="419"/>
      <c r="G26" s="419"/>
    </row>
    <row r="27" spans="2:7" ht="30" x14ac:dyDescent="0.15">
      <c r="B27" s="383"/>
      <c r="C27" s="262">
        <v>15494.33846710895</v>
      </c>
      <c r="D27" s="419"/>
      <c r="E27" s="419"/>
      <c r="F27" s="419"/>
      <c r="G27" s="419"/>
    </row>
    <row r="28" spans="2:7" ht="30" x14ac:dyDescent="0.15">
      <c r="B28" s="383"/>
      <c r="C28" s="262">
        <v>15494.33846710895</v>
      </c>
      <c r="D28" s="419"/>
      <c r="E28" s="419"/>
      <c r="F28" s="419"/>
      <c r="G28" s="419"/>
    </row>
    <row r="29" spans="2:7" ht="30" x14ac:dyDescent="0.15">
      <c r="B29" s="383"/>
      <c r="C29" s="262">
        <v>15494.33846710895</v>
      </c>
      <c r="D29" s="419"/>
      <c r="E29" s="419"/>
      <c r="F29" s="419"/>
      <c r="G29" s="419"/>
    </row>
    <row r="30" spans="2:7" ht="30" x14ac:dyDescent="0.15">
      <c r="B30" s="383"/>
      <c r="C30" s="262">
        <v>15494.33846710895</v>
      </c>
      <c r="D30" s="419"/>
      <c r="E30" s="419"/>
      <c r="F30" s="419"/>
      <c r="G30" s="419"/>
    </row>
    <row r="31" spans="2:7" ht="30" x14ac:dyDescent="0.15">
      <c r="C31" s="262">
        <v>15494.33846710895</v>
      </c>
      <c r="D31" s="419"/>
      <c r="E31" s="419"/>
      <c r="F31" s="419"/>
      <c r="G31" s="419"/>
    </row>
    <row r="33" spans="3:3" x14ac:dyDescent="0.15">
      <c r="C33" s="90"/>
    </row>
    <row r="34" spans="3:3" x14ac:dyDescent="0.15">
      <c r="C34" s="90"/>
    </row>
    <row r="35" spans="3:3" x14ac:dyDescent="0.15">
      <c r="C35" s="90"/>
    </row>
    <row r="36" spans="3:3" x14ac:dyDescent="0.15">
      <c r="C36" s="90"/>
    </row>
    <row r="37" spans="3:3" x14ac:dyDescent="0.15">
      <c r="C37" s="90"/>
    </row>
    <row r="67" spans="109:126" ht="11.25" thickBot="1" x14ac:dyDescent="0.2"/>
    <row r="68" spans="109:126" ht="11.25" thickBot="1" x14ac:dyDescent="0.2">
      <c r="DE68" s="1823" t="s">
        <v>330</v>
      </c>
      <c r="DF68" s="1824"/>
      <c r="DG68" s="1824"/>
      <c r="DH68" s="1824"/>
      <c r="DI68" s="1824"/>
      <c r="DJ68" s="1824"/>
      <c r="DK68" s="1824"/>
      <c r="DL68" s="1824"/>
      <c r="DM68" s="1824"/>
      <c r="DN68" s="1824"/>
      <c r="DO68" s="1824"/>
      <c r="DP68" s="1824"/>
      <c r="DQ68" s="1824"/>
      <c r="DR68" s="1824"/>
      <c r="DS68" s="1824"/>
      <c r="DT68" s="1824"/>
      <c r="DU68" s="1824"/>
      <c r="DV68" s="1825"/>
    </row>
  </sheetData>
  <mergeCells count="14">
    <mergeCell ref="A1:EO1"/>
    <mergeCell ref="DE68:DV68"/>
    <mergeCell ref="ED2:EO2"/>
    <mergeCell ref="DR2:EC2"/>
    <mergeCell ref="DF2:DQ2"/>
    <mergeCell ref="CT2:DE2"/>
    <mergeCell ref="CH2:CS2"/>
    <mergeCell ref="BV2:CG2"/>
    <mergeCell ref="B2:M2"/>
    <mergeCell ref="N2:Y2"/>
    <mergeCell ref="BJ2:BU2"/>
    <mergeCell ref="Z2:AK2"/>
    <mergeCell ref="AL2:AW2"/>
    <mergeCell ref="AX2:BI2"/>
  </mergeCells>
  <pageMargins left="0.25" right="0.25" top="0.75" bottom="0.75" header="0.3" footer="0.3"/>
  <pageSetup scale="43" orientation="landscape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K45"/>
  <sheetViews>
    <sheetView view="pageBreakPreview" topLeftCell="B1" zoomScale="70" zoomScaleNormal="100" zoomScaleSheetLayoutView="70" workbookViewId="0">
      <selection activeCell="Y16" sqref="Y16"/>
    </sheetView>
  </sheetViews>
  <sheetFormatPr defaultColWidth="9.140625" defaultRowHeight="11.25" x14ac:dyDescent="0.2"/>
  <cols>
    <col min="1" max="1" width="33.42578125" style="5" bestFit="1" customWidth="1"/>
    <col min="2" max="3" width="9.7109375" style="5" bestFit="1" customWidth="1"/>
    <col min="4" max="4" width="11.140625" style="5" bestFit="1" customWidth="1"/>
    <col min="5" max="8" width="12.7109375" style="5" bestFit="1" customWidth="1"/>
    <col min="9" max="11" width="8.85546875" style="5" bestFit="1" customWidth="1"/>
    <col min="12" max="13" width="10.42578125" style="5" customWidth="1"/>
    <col min="14" max="15" width="7.85546875" style="5" bestFit="1" customWidth="1"/>
    <col min="16" max="16" width="11" style="5" customWidth="1"/>
    <col min="17" max="24" width="3.28515625" style="5" bestFit="1" customWidth="1"/>
    <col min="25" max="25" width="18.7109375" style="5" customWidth="1"/>
    <col min="26" max="100" width="3.28515625" style="5" bestFit="1" customWidth="1"/>
    <col min="101" max="101" width="2.85546875" style="5" customWidth="1"/>
    <col min="102" max="16384" width="9.140625" style="5"/>
  </cols>
  <sheetData>
    <row r="1" spans="1:25" ht="25.5" customHeight="1" x14ac:dyDescent="0.2">
      <c r="A1" s="1830" t="s">
        <v>607</v>
      </c>
      <c r="B1" s="1831"/>
      <c r="C1" s="1831"/>
      <c r="D1" s="1831"/>
      <c r="E1" s="1831"/>
      <c r="F1" s="1831"/>
      <c r="G1" s="1831"/>
      <c r="H1" s="1831"/>
      <c r="I1" s="1831"/>
      <c r="J1" s="1831"/>
      <c r="K1" s="1831"/>
      <c r="L1" s="1831"/>
      <c r="M1" s="1831"/>
      <c r="N1" s="1831"/>
      <c r="O1" s="1831"/>
      <c r="P1" s="1831"/>
    </row>
    <row r="2" spans="1:25" x14ac:dyDescent="0.2">
      <c r="A2" s="46"/>
      <c r="B2" s="46">
        <v>2009</v>
      </c>
      <c r="C2" s="46">
        <v>2010</v>
      </c>
      <c r="D2" s="46">
        <v>2011</v>
      </c>
      <c r="E2" s="46">
        <v>2012</v>
      </c>
      <c r="F2" s="46">
        <v>2013</v>
      </c>
      <c r="G2" s="46">
        <v>2014</v>
      </c>
      <c r="H2" s="46">
        <v>2015</v>
      </c>
      <c r="I2" s="46">
        <v>2016</v>
      </c>
      <c r="J2" s="46">
        <v>2017</v>
      </c>
      <c r="K2" s="88">
        <v>2018</v>
      </c>
      <c r="L2" s="251">
        <v>2019</v>
      </c>
      <c r="M2" s="251">
        <v>2020</v>
      </c>
      <c r="N2" s="88">
        <v>2021</v>
      </c>
      <c r="O2" s="134">
        <v>2022</v>
      </c>
      <c r="P2" s="134" t="s">
        <v>827</v>
      </c>
    </row>
    <row r="3" spans="1:25" x14ac:dyDescent="0.2">
      <c r="A3" s="252" t="s">
        <v>195</v>
      </c>
      <c r="B3" s="97">
        <v>178738</v>
      </c>
      <c r="C3" s="97">
        <v>163546</v>
      </c>
      <c r="D3" s="97">
        <v>170937.21891733599</v>
      </c>
      <c r="E3" s="97">
        <v>161830.65042430791</v>
      </c>
      <c r="F3" s="97">
        <v>201683.95056576282</v>
      </c>
      <c r="G3" s="97">
        <v>193208</v>
      </c>
      <c r="H3" s="97">
        <v>162725</v>
      </c>
      <c r="I3" s="97">
        <v>155629</v>
      </c>
      <c r="J3" s="97">
        <v>141707</v>
      </c>
      <c r="K3" s="96">
        <v>125973.71581125213</v>
      </c>
      <c r="L3" s="253">
        <v>117739</v>
      </c>
      <c r="M3" s="241">
        <v>103729</v>
      </c>
      <c r="N3" s="26">
        <v>107340</v>
      </c>
      <c r="O3" s="39">
        <v>93331</v>
      </c>
      <c r="P3" s="241">
        <v>33217</v>
      </c>
    </row>
    <row r="4" spans="1:25" x14ac:dyDescent="0.2">
      <c r="A4" s="252" t="s">
        <v>314</v>
      </c>
      <c r="B4" s="97">
        <v>1015450</v>
      </c>
      <c r="C4" s="97">
        <v>968534.83539999998</v>
      </c>
      <c r="D4" s="403">
        <v>814825.71586929902</v>
      </c>
      <c r="E4" s="403">
        <v>879616.36558818689</v>
      </c>
      <c r="F4" s="403">
        <v>884359.97220432106</v>
      </c>
      <c r="G4" s="403">
        <v>908416</v>
      </c>
      <c r="H4" s="403">
        <v>1203793</v>
      </c>
      <c r="I4" s="97">
        <v>1190872</v>
      </c>
      <c r="J4" s="97">
        <v>1106007</v>
      </c>
      <c r="K4" s="96">
        <v>944586.5000611993</v>
      </c>
      <c r="L4" s="253">
        <v>836561</v>
      </c>
      <c r="M4" s="241">
        <v>828906</v>
      </c>
      <c r="N4" s="26">
        <v>921330</v>
      </c>
      <c r="O4" s="39">
        <v>886682</v>
      </c>
      <c r="P4" s="241">
        <v>358462</v>
      </c>
      <c r="X4" s="18"/>
      <c r="Y4" s="254"/>
    </row>
    <row r="5" spans="1:25" x14ac:dyDescent="0.2">
      <c r="A5" s="252" t="s">
        <v>315</v>
      </c>
      <c r="B5" s="97">
        <v>1194188</v>
      </c>
      <c r="C5" s="97">
        <v>1132080.8354</v>
      </c>
      <c r="D5" s="403">
        <v>985762.93478663487</v>
      </c>
      <c r="E5" s="403">
        <v>1041447.0160124949</v>
      </c>
      <c r="F5" s="403">
        <v>1086043.9227700841</v>
      </c>
      <c r="G5" s="403">
        <v>1101624</v>
      </c>
      <c r="H5" s="403">
        <v>1366518</v>
      </c>
      <c r="I5" s="97">
        <v>1346501</v>
      </c>
      <c r="J5" s="97">
        <f>SUM(J3:J4)</f>
        <v>1247714</v>
      </c>
      <c r="K5" s="96">
        <f t="shared" ref="K5:P5" si="0">K3+K4</f>
        <v>1070560.2158724514</v>
      </c>
      <c r="L5" s="96">
        <f t="shared" si="0"/>
        <v>954300</v>
      </c>
      <c r="M5" s="96">
        <f t="shared" si="0"/>
        <v>932635</v>
      </c>
      <c r="N5" s="255">
        <f t="shared" si="0"/>
        <v>1028670</v>
      </c>
      <c r="O5" s="256">
        <f t="shared" si="0"/>
        <v>980013</v>
      </c>
      <c r="P5" s="256">
        <f t="shared" si="0"/>
        <v>391679</v>
      </c>
      <c r="X5" s="18"/>
      <c r="Y5" s="254"/>
    </row>
    <row r="6" spans="1:25" x14ac:dyDescent="0.2">
      <c r="A6" s="252" t="s">
        <v>316</v>
      </c>
      <c r="B6" s="97">
        <v>922954</v>
      </c>
      <c r="C6" s="97">
        <v>778815.16460000002</v>
      </c>
      <c r="D6" s="403">
        <v>1020431.9766085205</v>
      </c>
      <c r="E6" s="403">
        <v>2039226.9999999998</v>
      </c>
      <c r="F6" s="403">
        <v>2110574.537267826</v>
      </c>
      <c r="G6" s="403">
        <v>1520312</v>
      </c>
      <c r="H6" s="403">
        <v>668900</v>
      </c>
      <c r="I6" s="97">
        <v>447952</v>
      </c>
      <c r="J6" s="97">
        <v>468802</v>
      </c>
      <c r="K6" s="96">
        <v>467942.86864713556</v>
      </c>
      <c r="L6" s="253">
        <v>528661</v>
      </c>
      <c r="M6" s="241">
        <v>525106</v>
      </c>
      <c r="N6" s="26">
        <v>528283</v>
      </c>
      <c r="O6" s="39">
        <v>477828</v>
      </c>
      <c r="P6" s="241">
        <v>197074</v>
      </c>
      <c r="X6" s="18"/>
      <c r="Y6" s="254"/>
    </row>
    <row r="7" spans="1:25" x14ac:dyDescent="0.2">
      <c r="A7" s="252" t="s">
        <v>317</v>
      </c>
      <c r="B7" s="97">
        <v>2117142</v>
      </c>
      <c r="C7" s="97">
        <v>1910896</v>
      </c>
      <c r="D7" s="403">
        <v>2006194.9113951556</v>
      </c>
      <c r="E7" s="403">
        <v>3080674.0160124954</v>
      </c>
      <c r="F7" s="403">
        <v>3196618.4600379104</v>
      </c>
      <c r="G7" s="403">
        <v>2621936</v>
      </c>
      <c r="H7" s="403">
        <v>2035418</v>
      </c>
      <c r="I7" s="97">
        <v>1794453</v>
      </c>
      <c r="J7" s="97">
        <f>J5+J6</f>
        <v>1716516</v>
      </c>
      <c r="K7" s="96">
        <f>K5+K6</f>
        <v>1538503.084519587</v>
      </c>
      <c r="L7" s="96">
        <f>L5+L6</f>
        <v>1482961</v>
      </c>
      <c r="M7" s="96">
        <f>M5+M6</f>
        <v>1457741</v>
      </c>
      <c r="N7" s="255">
        <f>N5+N6</f>
        <v>1556953</v>
      </c>
      <c r="O7" s="39">
        <f>O3+O4+O6</f>
        <v>1457841</v>
      </c>
      <c r="P7" s="39">
        <f>P3+P4+P6</f>
        <v>588753</v>
      </c>
      <c r="X7" s="18"/>
      <c r="Y7" s="254"/>
    </row>
    <row r="8" spans="1:25" x14ac:dyDescent="0.2">
      <c r="N8" s="257"/>
      <c r="O8" s="27"/>
      <c r="P8" s="257"/>
      <c r="X8" s="18"/>
      <c r="Y8" s="254"/>
    </row>
    <row r="10" spans="1:25" x14ac:dyDescent="0.2">
      <c r="C10" s="92"/>
    </row>
    <row r="11" spans="1:25" x14ac:dyDescent="0.2">
      <c r="B11" s="377"/>
      <c r="C11" s="92"/>
      <c r="D11" s="162"/>
      <c r="E11" s="162"/>
      <c r="F11" s="162"/>
      <c r="G11" s="162"/>
    </row>
    <row r="12" spans="1:25" x14ac:dyDescent="0.2">
      <c r="B12" s="377"/>
      <c r="C12" s="92"/>
      <c r="D12" s="162"/>
      <c r="E12" s="162"/>
      <c r="F12" s="162"/>
      <c r="G12" s="162"/>
    </row>
    <row r="13" spans="1:25" x14ac:dyDescent="0.2">
      <c r="B13" s="377"/>
      <c r="C13" s="92"/>
      <c r="D13" s="162"/>
      <c r="E13" s="162"/>
      <c r="F13" s="162"/>
      <c r="G13" s="162"/>
      <c r="K13" s="93"/>
    </row>
    <row r="14" spans="1:25" x14ac:dyDescent="0.2">
      <c r="B14" s="377"/>
      <c r="C14" s="92"/>
      <c r="D14" s="162"/>
      <c r="E14" s="162"/>
      <c r="F14" s="162"/>
      <c r="G14" s="162"/>
    </row>
    <row r="15" spans="1:25" x14ac:dyDescent="0.2">
      <c r="B15" s="377"/>
      <c r="C15" s="92"/>
      <c r="D15" s="162"/>
      <c r="E15" s="162"/>
      <c r="F15" s="162"/>
      <c r="G15" s="162"/>
    </row>
    <row r="16" spans="1:25" x14ac:dyDescent="0.2">
      <c r="B16" s="377"/>
      <c r="C16" s="92"/>
      <c r="D16" s="162"/>
      <c r="E16" s="162"/>
      <c r="F16" s="162"/>
      <c r="G16" s="162"/>
    </row>
    <row r="17" spans="2:89" x14ac:dyDescent="0.2">
      <c r="B17" s="377"/>
      <c r="C17" s="92"/>
      <c r="D17" s="162"/>
      <c r="E17" s="162"/>
      <c r="F17" s="162"/>
      <c r="G17" s="162"/>
    </row>
    <row r="18" spans="2:89" x14ac:dyDescent="0.2">
      <c r="B18" s="377"/>
      <c r="C18" s="92"/>
      <c r="D18" s="162"/>
      <c r="E18" s="162"/>
      <c r="F18" s="162"/>
      <c r="G18" s="162"/>
      <c r="CD18" s="258"/>
      <c r="CE18" s="163"/>
      <c r="CF18" s="163"/>
      <c r="CG18" s="163"/>
      <c r="CH18" s="163"/>
      <c r="CI18" s="163"/>
      <c r="CJ18" s="163"/>
      <c r="CK18" s="163"/>
    </row>
    <row r="19" spans="2:89" x14ac:dyDescent="0.2">
      <c r="B19" s="377"/>
      <c r="C19" s="92"/>
      <c r="D19" s="162"/>
      <c r="E19" s="162"/>
      <c r="F19" s="162"/>
      <c r="G19" s="162"/>
    </row>
    <row r="20" spans="2:89" x14ac:dyDescent="0.2">
      <c r="C20" s="92"/>
      <c r="D20" s="162"/>
      <c r="E20" s="162"/>
      <c r="F20" s="162"/>
      <c r="G20" s="162"/>
    </row>
    <row r="22" spans="2:89" x14ac:dyDescent="0.2">
      <c r="C22" s="92"/>
    </row>
    <row r="23" spans="2:89" x14ac:dyDescent="0.2">
      <c r="B23" s="377"/>
      <c r="C23" s="97">
        <v>968534.83539999998</v>
      </c>
      <c r="D23" s="162"/>
      <c r="E23" s="162"/>
      <c r="F23" s="162"/>
      <c r="G23" s="162"/>
    </row>
    <row r="24" spans="2:89" x14ac:dyDescent="0.2">
      <c r="B24" s="377"/>
      <c r="C24" s="97">
        <v>968534.83539999998</v>
      </c>
      <c r="D24" s="162"/>
      <c r="E24" s="162"/>
      <c r="F24" s="162"/>
      <c r="G24" s="162"/>
    </row>
    <row r="25" spans="2:89" x14ac:dyDescent="0.2">
      <c r="B25" s="377"/>
      <c r="C25" s="97">
        <v>968534.83539999998</v>
      </c>
      <c r="D25" s="162"/>
      <c r="E25" s="162"/>
      <c r="F25" s="162"/>
      <c r="G25" s="162"/>
    </row>
    <row r="26" spans="2:89" x14ac:dyDescent="0.2">
      <c r="B26" s="377"/>
      <c r="C26" s="97">
        <v>968534.83539999998</v>
      </c>
      <c r="D26" s="162"/>
      <c r="E26" s="162"/>
      <c r="F26" s="162"/>
      <c r="G26" s="162"/>
    </row>
    <row r="27" spans="2:89" x14ac:dyDescent="0.2">
      <c r="B27" s="377"/>
      <c r="C27" s="97">
        <v>968534.83539999998</v>
      </c>
      <c r="D27" s="162"/>
      <c r="E27" s="162"/>
      <c r="F27" s="162"/>
      <c r="G27" s="162"/>
    </row>
    <row r="28" spans="2:89" x14ac:dyDescent="0.2">
      <c r="B28" s="377"/>
      <c r="C28" s="97">
        <v>968534.83539999998</v>
      </c>
      <c r="D28" s="162"/>
      <c r="E28" s="162"/>
      <c r="F28" s="162"/>
      <c r="G28" s="162"/>
    </row>
    <row r="29" spans="2:89" x14ac:dyDescent="0.2">
      <c r="B29" s="377"/>
      <c r="C29" s="97">
        <v>968534.83539999998</v>
      </c>
      <c r="D29" s="162"/>
      <c r="E29" s="162"/>
      <c r="F29" s="162"/>
      <c r="G29" s="162"/>
    </row>
    <row r="30" spans="2:89" x14ac:dyDescent="0.2">
      <c r="B30" s="377"/>
      <c r="C30" s="97">
        <v>968534.83539999998</v>
      </c>
      <c r="D30" s="162"/>
      <c r="E30" s="162"/>
      <c r="F30" s="162"/>
      <c r="G30" s="162"/>
    </row>
    <row r="31" spans="2:89" x14ac:dyDescent="0.2">
      <c r="C31" s="97">
        <v>968534.83539999998</v>
      </c>
      <c r="D31" s="162"/>
      <c r="E31" s="162"/>
      <c r="F31" s="162"/>
      <c r="G31" s="162"/>
    </row>
    <row r="33" spans="3:12" x14ac:dyDescent="0.2">
      <c r="C33" s="92"/>
    </row>
    <row r="34" spans="3:12" x14ac:dyDescent="0.2">
      <c r="C34" s="92"/>
    </row>
    <row r="35" spans="3:12" x14ac:dyDescent="0.2">
      <c r="C35" s="92"/>
    </row>
    <row r="36" spans="3:12" x14ac:dyDescent="0.2">
      <c r="C36" s="92"/>
    </row>
    <row r="37" spans="3:12" x14ac:dyDescent="0.2">
      <c r="C37" s="92"/>
    </row>
    <row r="44" spans="3:12" ht="12" thickBot="1" x14ac:dyDescent="0.25"/>
    <row r="45" spans="3:12" ht="12" thickBot="1" x14ac:dyDescent="0.25">
      <c r="H45" s="1827" t="s">
        <v>330</v>
      </c>
      <c r="I45" s="1828"/>
      <c r="J45" s="1828"/>
      <c r="K45" s="1828"/>
      <c r="L45" s="1829"/>
    </row>
  </sheetData>
  <mergeCells count="2">
    <mergeCell ref="H45:L45"/>
    <mergeCell ref="A1:P1"/>
  </mergeCells>
  <pageMargins left="0.25" right="0.25" top="0.75" bottom="0.75" header="0.3" footer="0.3"/>
  <pageSetup scale="70" orientation="landscape" horizontalDpi="4294967294" verticalDpi="4294967294" r:id="rId1"/>
  <colBreaks count="1" manualBreakCount="1">
    <brk id="27" max="67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187"/>
  <sheetViews>
    <sheetView view="pageBreakPreview" topLeftCell="A133" zoomScale="75" zoomScaleNormal="100" zoomScaleSheetLayoutView="75" workbookViewId="0">
      <selection activeCell="T172" sqref="T172"/>
    </sheetView>
  </sheetViews>
  <sheetFormatPr defaultColWidth="9.140625" defaultRowHeight="11.25" x14ac:dyDescent="0.2"/>
  <cols>
    <col min="1" max="1" width="10" style="5" bestFit="1" customWidth="1"/>
    <col min="2" max="3" width="14.85546875" style="5" bestFit="1" customWidth="1"/>
    <col min="4" max="4" width="25.7109375" style="5" bestFit="1" customWidth="1"/>
    <col min="5" max="5" width="31.42578125" style="5" bestFit="1" customWidth="1"/>
    <col min="6" max="6" width="13.7109375" style="5" bestFit="1" customWidth="1"/>
    <col min="7" max="7" width="30.7109375" style="5" customWidth="1"/>
    <col min="8" max="8" width="28.85546875" style="5" customWidth="1"/>
    <col min="9" max="9" width="19.85546875" style="5" customWidth="1"/>
    <col min="10" max="16384" width="9.140625" style="5"/>
  </cols>
  <sheetData>
    <row r="1" spans="1:13" ht="12" customHeight="1" thickBot="1" x14ac:dyDescent="0.25">
      <c r="A1" s="1842"/>
      <c r="B1" s="1843"/>
      <c r="C1" s="1843"/>
      <c r="D1" s="1843"/>
      <c r="E1" s="1843"/>
      <c r="F1" s="1843"/>
      <c r="G1" s="1843"/>
      <c r="H1" s="1843"/>
      <c r="I1" s="1844"/>
      <c r="J1" s="107"/>
      <c r="K1" s="107"/>
      <c r="L1" s="107"/>
      <c r="M1" s="107"/>
    </row>
    <row r="2" spans="1:13" ht="41.45" customHeight="1" x14ac:dyDescent="0.2">
      <c r="A2" s="1835" t="s">
        <v>101</v>
      </c>
      <c r="B2" s="184" t="s">
        <v>318</v>
      </c>
      <c r="C2" s="184" t="s">
        <v>0</v>
      </c>
      <c r="D2" s="1837" t="s">
        <v>1</v>
      </c>
      <c r="E2" s="1837" t="s">
        <v>2</v>
      </c>
      <c r="F2" s="1837" t="s">
        <v>3</v>
      </c>
      <c r="G2" s="1837" t="s">
        <v>4</v>
      </c>
      <c r="H2" s="1837" t="s">
        <v>5</v>
      </c>
      <c r="I2" s="1839" t="s">
        <v>6</v>
      </c>
      <c r="J2" s="108"/>
      <c r="K2" s="108"/>
    </row>
    <row r="3" spans="1:13" ht="21" customHeight="1" thickBot="1" x14ac:dyDescent="0.25">
      <c r="A3" s="1836"/>
      <c r="B3" s="185">
        <v>71374446.726440921</v>
      </c>
      <c r="C3" s="186"/>
      <c r="D3" s="1838"/>
      <c r="E3" s="1838"/>
      <c r="F3" s="1838"/>
      <c r="G3" s="1838"/>
      <c r="H3" s="1838"/>
      <c r="I3" s="1840"/>
    </row>
    <row r="4" spans="1:13" ht="12" thickBot="1" x14ac:dyDescent="0.25">
      <c r="A4" s="187"/>
      <c r="B4" s="188"/>
      <c r="C4" s="189">
        <v>2</v>
      </c>
      <c r="D4" s="401">
        <v>5</v>
      </c>
      <c r="E4" s="401">
        <v>7</v>
      </c>
      <c r="F4" s="401" t="s">
        <v>7</v>
      </c>
      <c r="G4" s="401" t="s">
        <v>8</v>
      </c>
      <c r="H4" s="401" t="s">
        <v>9</v>
      </c>
      <c r="I4" s="190" t="s">
        <v>10</v>
      </c>
    </row>
    <row r="5" spans="1:13" x14ac:dyDescent="0.2">
      <c r="A5" s="191" t="s">
        <v>11</v>
      </c>
      <c r="B5" s="192">
        <f>B3+H5</f>
        <v>72385326.427580908</v>
      </c>
      <c r="C5" s="193">
        <v>4899949.2833999926</v>
      </c>
      <c r="D5" s="194">
        <v>3593287.9111900013</v>
      </c>
      <c r="E5" s="194">
        <v>295781.67106999992</v>
      </c>
      <c r="F5" s="402">
        <v>3889070</v>
      </c>
      <c r="G5" s="37">
        <f t="shared" ref="G5:G16" si="0">C5-D5</f>
        <v>1306661.3722099913</v>
      </c>
      <c r="H5" s="37">
        <f t="shared" ref="H5:H16" si="1">C5-D5-E5-I5</f>
        <v>1010879.7011399914</v>
      </c>
      <c r="I5" s="196">
        <v>0</v>
      </c>
    </row>
    <row r="6" spans="1:13" x14ac:dyDescent="0.2">
      <c r="A6" s="197" t="s">
        <v>12</v>
      </c>
      <c r="B6" s="198">
        <f>B5+H6</f>
        <v>73231147.817357793</v>
      </c>
      <c r="C6" s="199">
        <v>4623940.7858499875</v>
      </c>
      <c r="D6" s="200">
        <v>1224858.2124599963</v>
      </c>
      <c r="E6" s="200">
        <v>2553261.1836131075</v>
      </c>
      <c r="F6" s="37">
        <f t="shared" ref="F6:F16" si="2">D6+E6</f>
        <v>3778119.3960731039</v>
      </c>
      <c r="G6" s="37">
        <f t="shared" si="0"/>
        <v>3399082.5733899912</v>
      </c>
      <c r="H6" s="37">
        <f t="shared" si="1"/>
        <v>845821.38977688365</v>
      </c>
      <c r="I6" s="196">
        <v>0</v>
      </c>
    </row>
    <row r="7" spans="1:13" x14ac:dyDescent="0.2">
      <c r="A7" s="197" t="s">
        <v>13</v>
      </c>
      <c r="B7" s="198">
        <f>B6+H7</f>
        <v>73905561.614432633</v>
      </c>
      <c r="C7" s="199">
        <v>4645564.2039928399</v>
      </c>
      <c r="D7" s="200">
        <v>3226835.580515001</v>
      </c>
      <c r="E7" s="200">
        <v>744314.82640300039</v>
      </c>
      <c r="F7" s="37">
        <f t="shared" si="2"/>
        <v>3971150.4069180014</v>
      </c>
      <c r="G7" s="37">
        <f t="shared" si="0"/>
        <v>1418728.6234778389</v>
      </c>
      <c r="H7" s="37">
        <f t="shared" si="1"/>
        <v>674413.79707483854</v>
      </c>
      <c r="I7" s="196">
        <v>0</v>
      </c>
    </row>
    <row r="8" spans="1:13" x14ac:dyDescent="0.2">
      <c r="A8" s="197" t="s">
        <v>14</v>
      </c>
      <c r="B8" s="198">
        <f t="shared" ref="B8:B16" si="3">B7+H8</f>
        <v>70676445.614432633</v>
      </c>
      <c r="C8" s="201">
        <v>4538921</v>
      </c>
      <c r="D8" s="201">
        <v>3291530</v>
      </c>
      <c r="E8" s="201">
        <v>680634</v>
      </c>
      <c r="F8" s="195">
        <f t="shared" si="2"/>
        <v>3972164</v>
      </c>
      <c r="G8" s="195">
        <f t="shared" si="0"/>
        <v>1247391</v>
      </c>
      <c r="H8" s="195">
        <f t="shared" si="1"/>
        <v>-3229116</v>
      </c>
      <c r="I8" s="196">
        <v>3795873</v>
      </c>
    </row>
    <row r="9" spans="1:13" x14ac:dyDescent="0.2">
      <c r="A9" s="197" t="s">
        <v>15</v>
      </c>
      <c r="B9" s="198">
        <f t="shared" si="3"/>
        <v>71544529.614432633</v>
      </c>
      <c r="C9" s="203">
        <v>4190118</v>
      </c>
      <c r="D9" s="201">
        <v>3345044</v>
      </c>
      <c r="E9" s="201">
        <v>374413</v>
      </c>
      <c r="F9" s="195">
        <f t="shared" si="2"/>
        <v>3719457</v>
      </c>
      <c r="G9" s="195">
        <f t="shared" si="0"/>
        <v>845074</v>
      </c>
      <c r="H9" s="195">
        <f t="shared" si="1"/>
        <v>868084</v>
      </c>
      <c r="I9" s="202">
        <v>-397423</v>
      </c>
    </row>
    <row r="10" spans="1:13" x14ac:dyDescent="0.2">
      <c r="A10" s="197" t="s">
        <v>16</v>
      </c>
      <c r="B10" s="439">
        <f t="shared" si="3"/>
        <v>72209336.614432633</v>
      </c>
      <c r="C10" s="201">
        <v>4025464</v>
      </c>
      <c r="D10" s="458">
        <v>3065523</v>
      </c>
      <c r="E10" s="201">
        <v>295134</v>
      </c>
      <c r="F10" s="195">
        <f t="shared" si="2"/>
        <v>3360657</v>
      </c>
      <c r="G10" s="195">
        <f t="shared" si="0"/>
        <v>959941</v>
      </c>
      <c r="H10" s="195">
        <f t="shared" si="1"/>
        <v>664807</v>
      </c>
      <c r="I10" s="196"/>
    </row>
    <row r="11" spans="1:13" x14ac:dyDescent="0.2">
      <c r="A11" s="197" t="s">
        <v>17</v>
      </c>
      <c r="B11" s="440">
        <f t="shared" si="3"/>
        <v>72816892.625166178</v>
      </c>
      <c r="C11" s="201">
        <v>4097546.5829663128</v>
      </c>
      <c r="D11" s="161">
        <v>3184902.3519406021</v>
      </c>
      <c r="E11" s="415">
        <v>305088.22029216774</v>
      </c>
      <c r="F11" s="37">
        <f t="shared" si="2"/>
        <v>3489990.5722327698</v>
      </c>
      <c r="G11" s="37">
        <f t="shared" si="0"/>
        <v>912644.2310257107</v>
      </c>
      <c r="H11" s="195">
        <f t="shared" si="1"/>
        <v>607556.01073354296</v>
      </c>
      <c r="I11" s="196"/>
    </row>
    <row r="12" spans="1:13" x14ac:dyDescent="0.2">
      <c r="A12" s="197" t="s">
        <v>18</v>
      </c>
      <c r="B12" s="440">
        <f t="shared" si="3"/>
        <v>73694774.116274983</v>
      </c>
      <c r="C12" s="199">
        <v>4299884.9473400004</v>
      </c>
      <c r="D12" s="459">
        <v>3115140.6067506</v>
      </c>
      <c r="E12" s="200">
        <v>311466.84948060103</v>
      </c>
      <c r="F12" s="37">
        <f t="shared" si="2"/>
        <v>3426607.4562312011</v>
      </c>
      <c r="G12" s="37">
        <f t="shared" si="0"/>
        <v>1184744.3405894004</v>
      </c>
      <c r="H12" s="195">
        <f t="shared" si="1"/>
        <v>877881.49110879935</v>
      </c>
      <c r="I12" s="204">
        <v>-4604</v>
      </c>
    </row>
    <row r="13" spans="1:13" x14ac:dyDescent="0.2">
      <c r="A13" s="197" t="s">
        <v>19</v>
      </c>
      <c r="B13" s="440">
        <f t="shared" si="3"/>
        <v>72527144.566364989</v>
      </c>
      <c r="C13" s="199">
        <v>4065705.3119900078</v>
      </c>
      <c r="D13" s="459">
        <v>3343187.7485698983</v>
      </c>
      <c r="E13" s="200">
        <v>1069912.1133301007</v>
      </c>
      <c r="F13" s="37">
        <f t="shared" si="2"/>
        <v>4413099.861899999</v>
      </c>
      <c r="G13" s="37">
        <f t="shared" si="0"/>
        <v>722517.56342010945</v>
      </c>
      <c r="H13" s="195">
        <f t="shared" si="1"/>
        <v>-1167629.5499099912</v>
      </c>
      <c r="I13" s="196">
        <v>820235</v>
      </c>
    </row>
    <row r="14" spans="1:13" x14ac:dyDescent="0.2">
      <c r="A14" s="205" t="s">
        <v>20</v>
      </c>
      <c r="B14" s="440">
        <f t="shared" si="3"/>
        <v>72630239.566364989</v>
      </c>
      <c r="C14" s="206">
        <v>4280796</v>
      </c>
      <c r="D14" s="459">
        <v>3647110</v>
      </c>
      <c r="E14" s="200">
        <v>457224</v>
      </c>
      <c r="F14" s="37">
        <f t="shared" si="2"/>
        <v>4104334</v>
      </c>
      <c r="G14" s="37">
        <f t="shared" si="0"/>
        <v>633686</v>
      </c>
      <c r="H14" s="195">
        <f t="shared" si="1"/>
        <v>103095</v>
      </c>
      <c r="I14" s="196">
        <v>73367</v>
      </c>
    </row>
    <row r="15" spans="1:13" x14ac:dyDescent="0.2">
      <c r="A15" s="197" t="s">
        <v>21</v>
      </c>
      <c r="B15" s="440">
        <f t="shared" si="3"/>
        <v>72771143.566364989</v>
      </c>
      <c r="C15" s="207">
        <v>4504528</v>
      </c>
      <c r="D15" s="460">
        <v>3459192</v>
      </c>
      <c r="E15" s="416">
        <v>904432</v>
      </c>
      <c r="F15" s="37">
        <f t="shared" si="2"/>
        <v>4363624</v>
      </c>
      <c r="G15" s="37">
        <f t="shared" si="0"/>
        <v>1045336</v>
      </c>
      <c r="H15" s="195">
        <f t="shared" si="1"/>
        <v>140904</v>
      </c>
      <c r="I15" s="196"/>
    </row>
    <row r="16" spans="1:13" x14ac:dyDescent="0.2">
      <c r="A16" s="197" t="s">
        <v>22</v>
      </c>
      <c r="B16" s="440">
        <f t="shared" si="3"/>
        <v>71406046.566364989</v>
      </c>
      <c r="C16" s="195">
        <v>4985556</v>
      </c>
      <c r="D16" s="460">
        <v>4273473</v>
      </c>
      <c r="E16" s="37">
        <v>2077180</v>
      </c>
      <c r="F16" s="37">
        <f t="shared" si="2"/>
        <v>6350653</v>
      </c>
      <c r="G16" s="37">
        <f t="shared" si="0"/>
        <v>712083</v>
      </c>
      <c r="H16" s="195">
        <f t="shared" si="1"/>
        <v>-1365097</v>
      </c>
      <c r="I16" s="196"/>
    </row>
    <row r="17" spans="1:10" ht="12" thickBot="1" x14ac:dyDescent="0.25">
      <c r="A17" s="208" t="s">
        <v>23</v>
      </c>
      <c r="B17" s="441"/>
      <c r="C17" s="469">
        <f>SUM(C5:C16)</f>
        <v>53157974.115539141</v>
      </c>
      <c r="D17" s="461">
        <f>SUM(D5:D16)</f>
        <v>38770084.411426097</v>
      </c>
      <c r="E17" s="417">
        <f>SUM(E5:E16)</f>
        <v>10068841.864188977</v>
      </c>
      <c r="F17" s="418">
        <f>SUM(F5:F16)</f>
        <v>48838926.693355076</v>
      </c>
      <c r="G17" s="418">
        <f>SUM(G5:G16)</f>
        <v>14387889.704113042</v>
      </c>
      <c r="H17" s="211"/>
      <c r="I17" s="212">
        <f>SUM(I5:I16)</f>
        <v>4287448</v>
      </c>
    </row>
    <row r="18" spans="1:10" ht="12" thickBot="1" x14ac:dyDescent="0.25">
      <c r="B18" s="377"/>
      <c r="C18" s="92"/>
      <c r="D18" s="162"/>
      <c r="E18" s="162"/>
      <c r="F18" s="162"/>
      <c r="G18" s="162"/>
      <c r="I18" s="93"/>
    </row>
    <row r="19" spans="1:10" ht="12" thickBot="1" x14ac:dyDescent="0.25">
      <c r="A19" s="1832" t="s">
        <v>57</v>
      </c>
      <c r="B19" s="1845"/>
      <c r="C19" s="1841"/>
      <c r="D19" s="1846"/>
      <c r="E19" s="1846"/>
      <c r="F19" s="1846"/>
      <c r="G19" s="1846"/>
      <c r="H19" s="1833"/>
      <c r="I19" s="1834"/>
    </row>
    <row r="20" spans="1:10" ht="12.75" customHeight="1" x14ac:dyDescent="0.2">
      <c r="A20" s="1835" t="s">
        <v>100</v>
      </c>
      <c r="B20" s="442" t="s">
        <v>318</v>
      </c>
      <c r="C20" s="470" t="s">
        <v>58</v>
      </c>
      <c r="D20" s="1847" t="s">
        <v>59</v>
      </c>
      <c r="E20" s="1848" t="s">
        <v>60</v>
      </c>
      <c r="F20" s="1848" t="s">
        <v>3</v>
      </c>
      <c r="G20" s="1848" t="s">
        <v>62</v>
      </c>
      <c r="H20" s="1837" t="s">
        <v>81</v>
      </c>
      <c r="I20" s="1839" t="s">
        <v>82</v>
      </c>
    </row>
    <row r="21" spans="1:10" ht="25.9" customHeight="1" thickBot="1" x14ac:dyDescent="0.25">
      <c r="A21" s="1836"/>
      <c r="B21" s="185"/>
      <c r="C21" s="484"/>
      <c r="D21" s="1838"/>
      <c r="E21" s="1838"/>
      <c r="F21" s="1838"/>
      <c r="G21" s="1838"/>
      <c r="H21" s="1838"/>
      <c r="I21" s="1840"/>
    </row>
    <row r="22" spans="1:10" ht="12" thickBot="1" x14ac:dyDescent="0.25">
      <c r="A22" s="187"/>
      <c r="B22" s="472">
        <v>71406046.566364989</v>
      </c>
      <c r="C22" s="487">
        <v>2</v>
      </c>
      <c r="D22" s="479">
        <v>5</v>
      </c>
      <c r="E22" s="189">
        <v>7</v>
      </c>
      <c r="F22" s="189" t="s">
        <v>7</v>
      </c>
      <c r="G22" s="189" t="s">
        <v>8</v>
      </c>
      <c r="H22" s="189" t="s">
        <v>9</v>
      </c>
      <c r="I22" s="190" t="s">
        <v>10</v>
      </c>
    </row>
    <row r="23" spans="1:10" x14ac:dyDescent="0.2">
      <c r="A23" s="191" t="s">
        <v>11</v>
      </c>
      <c r="B23" s="473">
        <f t="shared" ref="B23:B34" si="4">B22+H23</f>
        <v>65787460.074294887</v>
      </c>
      <c r="C23" s="189">
        <v>2</v>
      </c>
      <c r="D23" s="459">
        <v>58385.000929999987</v>
      </c>
      <c r="E23" s="194">
        <v>5560203.4911400992</v>
      </c>
      <c r="F23" s="37">
        <f t="shared" ref="F23:F34" si="5">D23+E23</f>
        <v>5618588.4920700993</v>
      </c>
      <c r="G23" s="37">
        <f t="shared" ref="G23:G34" si="6">C23-D23</f>
        <v>-58383.000929999987</v>
      </c>
      <c r="H23" s="195">
        <f t="shared" ref="H23:H34" si="7">C23-D23-E23-I23</f>
        <v>-5618586.4920700993</v>
      </c>
      <c r="I23" s="196">
        <v>0</v>
      </c>
    </row>
    <row r="24" spans="1:10" x14ac:dyDescent="0.2">
      <c r="A24" s="197" t="s">
        <v>12</v>
      </c>
      <c r="B24" s="440">
        <f t="shared" si="4"/>
        <v>59101173.407484785</v>
      </c>
      <c r="C24" s="189">
        <v>2</v>
      </c>
      <c r="D24" s="459">
        <v>4241483.6694899993</v>
      </c>
      <c r="E24" s="200">
        <v>2444804.9973201016</v>
      </c>
      <c r="F24" s="37">
        <f t="shared" si="5"/>
        <v>6686288.6668101009</v>
      </c>
      <c r="G24" s="37">
        <f t="shared" si="6"/>
        <v>-4241481.6694899993</v>
      </c>
      <c r="H24" s="195">
        <f t="shared" si="7"/>
        <v>-6686286.6668101009</v>
      </c>
      <c r="I24" s="196">
        <v>0</v>
      </c>
    </row>
    <row r="25" spans="1:10" x14ac:dyDescent="0.2">
      <c r="A25" s="197" t="s">
        <v>13</v>
      </c>
      <c r="B25" s="440">
        <f t="shared" si="4"/>
        <v>53303725.438724585</v>
      </c>
      <c r="C25" s="189">
        <v>2</v>
      </c>
      <c r="D25" s="459">
        <v>4663802.309450102</v>
      </c>
      <c r="E25" s="200">
        <v>1133647.6593100978</v>
      </c>
      <c r="F25" s="37">
        <f t="shared" si="5"/>
        <v>5797449.9687601998</v>
      </c>
      <c r="G25" s="37">
        <f t="shared" si="6"/>
        <v>-4663800.309450102</v>
      </c>
      <c r="H25" s="195">
        <f t="shared" si="7"/>
        <v>-5797447.9687601998</v>
      </c>
      <c r="I25" s="196">
        <v>0</v>
      </c>
      <c r="J25" s="213"/>
    </row>
    <row r="26" spans="1:10" x14ac:dyDescent="0.2">
      <c r="A26" s="197" t="s">
        <v>14</v>
      </c>
      <c r="B26" s="440">
        <f t="shared" si="4"/>
        <v>47129424.617104582</v>
      </c>
      <c r="C26" s="189">
        <v>2</v>
      </c>
      <c r="D26" s="459">
        <v>4470297.9732899014</v>
      </c>
      <c r="E26" s="200">
        <v>366899.848330101</v>
      </c>
      <c r="F26" s="37">
        <f t="shared" si="5"/>
        <v>4837197.8216200024</v>
      </c>
      <c r="G26" s="37">
        <f t="shared" si="6"/>
        <v>-4470295.9732899014</v>
      </c>
      <c r="H26" s="195">
        <f t="shared" si="7"/>
        <v>-6174300.8216200024</v>
      </c>
      <c r="I26" s="196">
        <v>1337105</v>
      </c>
      <c r="J26" s="213"/>
    </row>
    <row r="27" spans="1:10" x14ac:dyDescent="0.2">
      <c r="A27" s="197" t="s">
        <v>15</v>
      </c>
      <c r="B27" s="440">
        <f t="shared" si="4"/>
        <v>40663646.404984578</v>
      </c>
      <c r="C27" s="189">
        <v>2</v>
      </c>
      <c r="D27" s="459">
        <v>4234873.3531698994</v>
      </c>
      <c r="E27" s="200">
        <v>504755.85895010084</v>
      </c>
      <c r="F27" s="37">
        <f t="shared" si="5"/>
        <v>4739629.2121200003</v>
      </c>
      <c r="G27" s="37">
        <f t="shared" si="6"/>
        <v>-4234871.3531698994</v>
      </c>
      <c r="H27" s="195">
        <f t="shared" si="7"/>
        <v>-6465778.2121200003</v>
      </c>
      <c r="I27" s="196">
        <v>1726151</v>
      </c>
      <c r="J27" s="213"/>
    </row>
    <row r="28" spans="1:10" x14ac:dyDescent="0.2">
      <c r="A28" s="197" t="s">
        <v>16</v>
      </c>
      <c r="B28" s="440">
        <f t="shared" si="4"/>
        <v>36200965.247807026</v>
      </c>
      <c r="C28" s="189">
        <v>2</v>
      </c>
      <c r="D28" s="459">
        <v>4081633.1676949523</v>
      </c>
      <c r="E28" s="200">
        <v>309419.98948260024</v>
      </c>
      <c r="F28" s="37">
        <f t="shared" si="5"/>
        <v>4391053.1571775526</v>
      </c>
      <c r="G28" s="37">
        <f t="shared" si="6"/>
        <v>-4081631.1676949523</v>
      </c>
      <c r="H28" s="195">
        <f t="shared" si="7"/>
        <v>-4462681.1571775526</v>
      </c>
      <c r="I28" s="196">
        <v>71630</v>
      </c>
      <c r="J28" s="213"/>
    </row>
    <row r="29" spans="1:10" x14ac:dyDescent="0.2">
      <c r="A29" s="197" t="s">
        <v>17</v>
      </c>
      <c r="B29" s="440">
        <f t="shared" si="4"/>
        <v>31391091.276146926</v>
      </c>
      <c r="C29" s="189">
        <v>2</v>
      </c>
      <c r="D29" s="459">
        <v>4246166.7589599006</v>
      </c>
      <c r="E29" s="415">
        <v>372576.21270019747</v>
      </c>
      <c r="F29" s="37">
        <f t="shared" si="5"/>
        <v>4618742.9716600981</v>
      </c>
      <c r="G29" s="37">
        <f t="shared" si="6"/>
        <v>-4246164.7589599006</v>
      </c>
      <c r="H29" s="195">
        <f t="shared" si="7"/>
        <v>-4809873.9716600981</v>
      </c>
      <c r="I29" s="196">
        <v>191133</v>
      </c>
    </row>
    <row r="30" spans="1:10" x14ac:dyDescent="0.2">
      <c r="A30" s="197" t="s">
        <v>18</v>
      </c>
      <c r="B30" s="440">
        <f t="shared" si="4"/>
        <v>26213833.369926929</v>
      </c>
      <c r="C30" s="189">
        <v>2</v>
      </c>
      <c r="D30" s="459">
        <v>4481963.9643299952</v>
      </c>
      <c r="E30" s="200">
        <v>354382.9418900013</v>
      </c>
      <c r="F30" s="37">
        <f t="shared" si="5"/>
        <v>4836346.9062199965</v>
      </c>
      <c r="G30" s="37">
        <f t="shared" si="6"/>
        <v>-4481961.9643299952</v>
      </c>
      <c r="H30" s="195">
        <f t="shared" si="7"/>
        <v>-5177257.9062199965</v>
      </c>
      <c r="I30" s="196">
        <v>340913</v>
      </c>
    </row>
    <row r="31" spans="1:10" x14ac:dyDescent="0.2">
      <c r="A31" s="197" t="s">
        <v>19</v>
      </c>
      <c r="B31" s="439">
        <f t="shared" si="4"/>
        <v>21220539.999346923</v>
      </c>
      <c r="C31" s="189">
        <v>2</v>
      </c>
      <c r="D31" s="459">
        <v>4700033.1139598079</v>
      </c>
      <c r="E31" s="200">
        <v>293262.25662019849</v>
      </c>
      <c r="F31" s="37">
        <f t="shared" si="5"/>
        <v>4993295.3705800064</v>
      </c>
      <c r="G31" s="37">
        <f t="shared" si="6"/>
        <v>-4700031.1139598079</v>
      </c>
      <c r="H31" s="195">
        <f t="shared" si="7"/>
        <v>-4993293.3705800064</v>
      </c>
      <c r="I31" s="196">
        <v>0</v>
      </c>
    </row>
    <row r="32" spans="1:10" x14ac:dyDescent="0.2">
      <c r="A32" s="205" t="s">
        <v>20</v>
      </c>
      <c r="B32" s="198">
        <f t="shared" si="4"/>
        <v>21053851.492706828</v>
      </c>
      <c r="C32" s="498">
        <v>4683923.8106000051</v>
      </c>
      <c r="D32" s="201">
        <v>4541794.3010298982</v>
      </c>
      <c r="E32" s="201">
        <v>308818.01621020213</v>
      </c>
      <c r="F32" s="195">
        <f t="shared" si="5"/>
        <v>4850612.3172401004</v>
      </c>
      <c r="G32" s="195">
        <f t="shared" si="6"/>
        <v>142129.50957010686</v>
      </c>
      <c r="H32" s="195">
        <f t="shared" si="7"/>
        <v>-166688.50664009526</v>
      </c>
      <c r="I32" s="196">
        <v>0</v>
      </c>
    </row>
    <row r="33" spans="1:9" x14ac:dyDescent="0.2">
      <c r="A33" s="197" t="s">
        <v>21</v>
      </c>
      <c r="B33" s="439">
        <f t="shared" si="4"/>
        <v>21726696.361446835</v>
      </c>
      <c r="C33" s="207">
        <v>4991543.0208600014</v>
      </c>
      <c r="D33" s="458">
        <v>4020207.8537898958</v>
      </c>
      <c r="E33" s="207">
        <v>298490.29833010025</v>
      </c>
      <c r="F33" s="195">
        <f t="shared" si="5"/>
        <v>4318698.152119996</v>
      </c>
      <c r="G33" s="195">
        <f t="shared" si="6"/>
        <v>971335.16707010567</v>
      </c>
      <c r="H33" s="195">
        <f t="shared" si="7"/>
        <v>672844.86874000542</v>
      </c>
      <c r="I33" s="196">
        <v>0</v>
      </c>
    </row>
    <row r="34" spans="1:9" x14ac:dyDescent="0.2">
      <c r="A34" s="197" t="s">
        <v>22</v>
      </c>
      <c r="B34" s="439">
        <f t="shared" si="4"/>
        <v>22570251.038146816</v>
      </c>
      <c r="C34" s="195">
        <v>5872242.5216099918</v>
      </c>
      <c r="D34" s="458">
        <v>4750947.7476700097</v>
      </c>
      <c r="E34" s="195">
        <v>277740.0972399991</v>
      </c>
      <c r="F34" s="195">
        <f t="shared" si="5"/>
        <v>5028687.8449100088</v>
      </c>
      <c r="G34" s="195">
        <f t="shared" si="6"/>
        <v>1121294.7739399821</v>
      </c>
      <c r="H34" s="195">
        <f t="shared" si="7"/>
        <v>843554.67669998296</v>
      </c>
      <c r="I34" s="196">
        <v>0</v>
      </c>
    </row>
    <row r="35" spans="1:9" ht="12" thickBot="1" x14ac:dyDescent="0.25">
      <c r="A35" s="208" t="s">
        <v>23</v>
      </c>
      <c r="B35" s="491"/>
      <c r="C35" s="469">
        <f>SUM(C23:C34)</f>
        <v>15547727.353069998</v>
      </c>
      <c r="D35" s="495">
        <f>SUM(D23:D34)</f>
        <v>48491589.213764362</v>
      </c>
      <c r="E35" s="210">
        <f>SUM(E23:E34)</f>
        <v>12225001.667523799</v>
      </c>
      <c r="F35" s="211">
        <f>SUM(F23:F34)</f>
        <v>60716590.881288171</v>
      </c>
      <c r="G35" s="211">
        <f>SUM(G23:G34)</f>
        <v>-32943861.860694364</v>
      </c>
      <c r="H35" s="211"/>
      <c r="I35" s="214">
        <f>SUM(I23:I34)</f>
        <v>3666932</v>
      </c>
    </row>
    <row r="36" spans="1:9" ht="12" thickBot="1" x14ac:dyDescent="0.25">
      <c r="C36" s="92"/>
    </row>
    <row r="37" spans="1:9" ht="12" thickBot="1" x14ac:dyDescent="0.25">
      <c r="A37" s="1832" t="s">
        <v>93</v>
      </c>
      <c r="B37" s="1833"/>
      <c r="C37" s="1841"/>
      <c r="D37" s="1833"/>
      <c r="E37" s="1833"/>
      <c r="F37" s="1833"/>
      <c r="G37" s="1833"/>
      <c r="H37" s="1833"/>
      <c r="I37" s="1834"/>
    </row>
    <row r="38" spans="1:9" ht="12.75" customHeight="1" x14ac:dyDescent="0.2">
      <c r="A38" s="1835" t="s">
        <v>91</v>
      </c>
      <c r="B38" s="184" t="s">
        <v>318</v>
      </c>
      <c r="C38" s="186" t="s">
        <v>94</v>
      </c>
      <c r="D38" s="1837" t="s">
        <v>95</v>
      </c>
      <c r="E38" s="1837" t="s">
        <v>96</v>
      </c>
      <c r="F38" s="1837" t="s">
        <v>3</v>
      </c>
      <c r="G38" s="1837" t="s">
        <v>97</v>
      </c>
      <c r="H38" s="1837" t="s">
        <v>99</v>
      </c>
      <c r="I38" s="1839" t="s">
        <v>82</v>
      </c>
    </row>
    <row r="39" spans="1:9" ht="22.5" customHeight="1" thickBot="1" x14ac:dyDescent="0.25">
      <c r="A39" s="1836"/>
      <c r="B39" s="185"/>
      <c r="C39" s="186"/>
      <c r="D39" s="1838"/>
      <c r="E39" s="1838"/>
      <c r="F39" s="1838"/>
      <c r="G39" s="1838"/>
      <c r="H39" s="1838"/>
      <c r="I39" s="1840"/>
    </row>
    <row r="40" spans="1:9" x14ac:dyDescent="0.2">
      <c r="A40" s="215"/>
      <c r="B40" s="216">
        <v>68803188.814336836</v>
      </c>
      <c r="C40" s="189">
        <v>2</v>
      </c>
      <c r="D40" s="189">
        <v>5</v>
      </c>
      <c r="E40" s="189">
        <v>7</v>
      </c>
      <c r="F40" s="189" t="s">
        <v>7</v>
      </c>
      <c r="G40" s="189" t="s">
        <v>8</v>
      </c>
      <c r="H40" s="189"/>
      <c r="I40" s="217" t="s">
        <v>98</v>
      </c>
    </row>
    <row r="41" spans="1:9" x14ac:dyDescent="0.2">
      <c r="A41" s="218" t="s">
        <v>11</v>
      </c>
      <c r="B41" s="195">
        <v>69383531.72499685</v>
      </c>
      <c r="C41" s="219">
        <v>5987971.3129700013</v>
      </c>
      <c r="D41" s="219">
        <v>11009.646589899998</v>
      </c>
      <c r="E41" s="219">
        <v>5396618.7557200911</v>
      </c>
      <c r="F41" s="220">
        <v>5407628.4023099914</v>
      </c>
      <c r="G41" s="220">
        <v>5976961.6663801009</v>
      </c>
      <c r="H41" s="220">
        <v>580342.91066000983</v>
      </c>
      <c r="I41" s="221">
        <v>0</v>
      </c>
    </row>
    <row r="42" spans="1:9" x14ac:dyDescent="0.2">
      <c r="A42" s="218" t="s">
        <v>12</v>
      </c>
      <c r="B42" s="198">
        <v>69618270.720226824</v>
      </c>
      <c r="C42" s="206">
        <v>5445503.3579099812</v>
      </c>
      <c r="D42" s="206">
        <v>3744679.5188201</v>
      </c>
      <c r="E42" s="206">
        <v>1455075.1972700043</v>
      </c>
      <c r="F42" s="220">
        <v>5199754.7160901045</v>
      </c>
      <c r="G42" s="220">
        <v>1700823.8390898812</v>
      </c>
      <c r="H42" s="222">
        <v>234738.99522997439</v>
      </c>
      <c r="I42" s="221">
        <v>0</v>
      </c>
    </row>
    <row r="43" spans="1:9" x14ac:dyDescent="0.2">
      <c r="A43" s="218" t="s">
        <v>13</v>
      </c>
      <c r="B43" s="198">
        <v>69927157.875376433</v>
      </c>
      <c r="C43" s="206">
        <v>5513517.3616500013</v>
      </c>
      <c r="D43" s="206">
        <v>4673435.3827399006</v>
      </c>
      <c r="E43" s="206">
        <v>531194.8237604918</v>
      </c>
      <c r="F43" s="220">
        <v>5204630.2065003924</v>
      </c>
      <c r="G43" s="220">
        <v>840081.97891010065</v>
      </c>
      <c r="H43" s="220">
        <v>308887.15514960885</v>
      </c>
      <c r="I43" s="221">
        <v>0</v>
      </c>
    </row>
    <row r="44" spans="1:9" x14ac:dyDescent="0.2">
      <c r="A44" s="218" t="s">
        <v>14</v>
      </c>
      <c r="B44" s="198">
        <v>69788726.689816415</v>
      </c>
      <c r="C44" s="206">
        <v>4826976.9487899914</v>
      </c>
      <c r="D44" s="206">
        <v>4641557.0172600001</v>
      </c>
      <c r="E44" s="206">
        <v>323851.1170900017</v>
      </c>
      <c r="F44" s="220">
        <v>4965408.1343500018</v>
      </c>
      <c r="G44" s="220">
        <v>185419.93152999133</v>
      </c>
      <c r="H44" s="220">
        <v>-138431.18556001037</v>
      </c>
      <c r="I44" s="221">
        <v>0</v>
      </c>
    </row>
    <row r="45" spans="1:9" x14ac:dyDescent="0.2">
      <c r="A45" s="218" t="s">
        <v>15</v>
      </c>
      <c r="B45" s="198">
        <v>67042794.89981842</v>
      </c>
      <c r="C45" s="223">
        <v>4835732.5723999999</v>
      </c>
      <c r="D45" s="223">
        <v>4504255.9181999993</v>
      </c>
      <c r="E45" s="223">
        <v>276918.43817999959</v>
      </c>
      <c r="F45" s="220">
        <v>4781174.3563799988</v>
      </c>
      <c r="G45" s="220">
        <v>331476.65420000069</v>
      </c>
      <c r="H45" s="220">
        <v>-2745931.7899979921</v>
      </c>
      <c r="I45" s="224">
        <v>2800490.0060179932</v>
      </c>
    </row>
    <row r="46" spans="1:9" x14ac:dyDescent="0.2">
      <c r="A46" s="218" t="s">
        <v>16</v>
      </c>
      <c r="B46" s="198">
        <v>67501588.895028323</v>
      </c>
      <c r="C46" s="223">
        <v>4525727.5681557991</v>
      </c>
      <c r="D46" s="223">
        <v>4203846.8344700038</v>
      </c>
      <c r="E46" s="223">
        <v>245815.91147009935</v>
      </c>
      <c r="F46" s="220">
        <v>4449662.7459401032</v>
      </c>
      <c r="G46" s="220">
        <v>321880.73368579522</v>
      </c>
      <c r="H46" s="222">
        <v>458793.99520989507</v>
      </c>
      <c r="I46" s="221">
        <v>0</v>
      </c>
    </row>
    <row r="47" spans="1:9" x14ac:dyDescent="0.2">
      <c r="A47" s="218" t="s">
        <v>17</v>
      </c>
      <c r="B47" s="198">
        <v>68121672.629838228</v>
      </c>
      <c r="C47" s="223">
        <v>5241459.1401500069</v>
      </c>
      <c r="D47" s="223">
        <v>4390082.664159596</v>
      </c>
      <c r="E47" s="223">
        <v>231292.74118050374</v>
      </c>
      <c r="F47" s="220">
        <v>4621375.4053400997</v>
      </c>
      <c r="G47" s="220">
        <v>851376.47599041089</v>
      </c>
      <c r="H47" s="220">
        <v>620083.73480990715</v>
      </c>
      <c r="I47" s="221">
        <v>0</v>
      </c>
    </row>
    <row r="48" spans="1:9" x14ac:dyDescent="0.2">
      <c r="A48" s="218" t="s">
        <v>18</v>
      </c>
      <c r="B48" s="198">
        <v>68364411.629838228</v>
      </c>
      <c r="C48" s="225">
        <v>5309834</v>
      </c>
      <c r="D48" s="225">
        <v>4799986</v>
      </c>
      <c r="E48" s="225">
        <v>267109</v>
      </c>
      <c r="F48" s="220">
        <v>5067095</v>
      </c>
      <c r="G48" s="220">
        <v>509848</v>
      </c>
      <c r="H48" s="220">
        <v>242739</v>
      </c>
      <c r="I48" s="221">
        <v>0</v>
      </c>
    </row>
    <row r="49" spans="1:9" x14ac:dyDescent="0.2">
      <c r="A49" s="218" t="s">
        <v>19</v>
      </c>
      <c r="B49" s="198">
        <f>B48+H49</f>
        <v>68350353.923417658</v>
      </c>
      <c r="C49" s="226">
        <v>4844483.4269599989</v>
      </c>
      <c r="D49" s="226">
        <v>4650850.6581599899</v>
      </c>
      <c r="E49" s="226">
        <v>207690.4752205871</v>
      </c>
      <c r="F49" s="220">
        <f>SUM(D49:E49)</f>
        <v>4858541.133380577</v>
      </c>
      <c r="G49" s="220">
        <f>C49-D49</f>
        <v>193632.76880000904</v>
      </c>
      <c r="H49" s="220">
        <f>C49-D49-E49-I49</f>
        <v>-14057.706420578063</v>
      </c>
      <c r="I49" s="221">
        <v>0</v>
      </c>
    </row>
    <row r="50" spans="1:9" x14ac:dyDescent="0.2">
      <c r="A50" s="205" t="s">
        <v>20</v>
      </c>
      <c r="B50" s="198">
        <f>B49+H50</f>
        <v>68499704.512677655</v>
      </c>
      <c r="C50" s="226">
        <v>4834628.3798799962</v>
      </c>
      <c r="D50" s="226">
        <v>4480376.6726099998</v>
      </c>
      <c r="E50" s="226">
        <v>204901.11800999939</v>
      </c>
      <c r="F50" s="220">
        <f>SUM(D50:E50)</f>
        <v>4685277.7906199992</v>
      </c>
      <c r="G50" s="220">
        <f>C50-D50</f>
        <v>354251.7072699964</v>
      </c>
      <c r="H50" s="220">
        <f>C50-D50-E50-I50</f>
        <v>149350.58925999701</v>
      </c>
      <c r="I50" s="221">
        <v>0</v>
      </c>
    </row>
    <row r="51" spans="1:9" x14ac:dyDescent="0.2">
      <c r="A51" s="218" t="s">
        <v>21</v>
      </c>
      <c r="B51" s="198">
        <f>B50+H51</f>
        <v>69372495.594107538</v>
      </c>
      <c r="C51" s="226">
        <v>5236378.0995400101</v>
      </c>
      <c r="D51" s="226">
        <v>4175054.1816300154</v>
      </c>
      <c r="E51" s="226">
        <v>188532.83648010343</v>
      </c>
      <c r="F51" s="220">
        <f>SUM(D51:E51)</f>
        <v>4363587.0181101188</v>
      </c>
      <c r="G51" s="220">
        <f>C51-D51</f>
        <v>1061323.9179099947</v>
      </c>
      <c r="H51" s="220">
        <f>C51-D51-E51-I51</f>
        <v>872791.08142989129</v>
      </c>
      <c r="I51" s="221">
        <v>0</v>
      </c>
    </row>
    <row r="52" spans="1:9" x14ac:dyDescent="0.2">
      <c r="A52" s="218" t="s">
        <v>22</v>
      </c>
      <c r="B52" s="198">
        <f>B51+H52</f>
        <v>70720060.910747528</v>
      </c>
      <c r="C52" s="226">
        <v>6410680.9659500048</v>
      </c>
      <c r="D52" s="226">
        <v>4854704.9395200089</v>
      </c>
      <c r="E52" s="226">
        <v>208410.70979000069</v>
      </c>
      <c r="F52" s="220">
        <f>SUM(D52:E52)</f>
        <v>5063115.6493100096</v>
      </c>
      <c r="G52" s="220">
        <f>C52-D52</f>
        <v>1555976.0264299959</v>
      </c>
      <c r="H52" s="220">
        <f>C52-D52-E52-I52</f>
        <v>1347565.3166399952</v>
      </c>
      <c r="I52" s="221">
        <v>0</v>
      </c>
    </row>
    <row r="53" spans="1:9" ht="12" thickBot="1" x14ac:dyDescent="0.25">
      <c r="A53" s="227" t="s">
        <v>23</v>
      </c>
      <c r="B53" s="209"/>
      <c r="C53" s="228">
        <f>SUM(C41:C52)</f>
        <v>63012893.134355791</v>
      </c>
      <c r="D53" s="228">
        <f>SUM(D41:D52)</f>
        <v>49129839.43415951</v>
      </c>
      <c r="E53" s="228">
        <f>SUM(E41:E52)</f>
        <v>9537411.124171881</v>
      </c>
      <c r="F53" s="228">
        <f>SUM(F41:F52)</f>
        <v>58667250.558331393</v>
      </c>
      <c r="G53" s="228">
        <f>SUM(G41:G52)</f>
        <v>13883053.700196275</v>
      </c>
      <c r="H53" s="228"/>
      <c r="I53" s="229">
        <f>SUM(I41:I52)</f>
        <v>2800490.0060179932</v>
      </c>
    </row>
    <row r="54" spans="1:9" ht="12" thickBot="1" x14ac:dyDescent="0.25"/>
    <row r="55" spans="1:9" ht="12" thickBot="1" x14ac:dyDescent="0.25">
      <c r="A55" s="1832" t="s">
        <v>110</v>
      </c>
      <c r="B55" s="1833"/>
      <c r="C55" s="1833"/>
      <c r="D55" s="1833"/>
      <c r="E55" s="1833"/>
      <c r="F55" s="1833"/>
      <c r="G55" s="1833"/>
      <c r="H55" s="1833"/>
      <c r="I55" s="1834"/>
    </row>
    <row r="56" spans="1:9" ht="12.75" customHeight="1" x14ac:dyDescent="0.2">
      <c r="A56" s="1835" t="s">
        <v>116</v>
      </c>
      <c r="B56" s="184" t="s">
        <v>318</v>
      </c>
      <c r="C56" s="184" t="s">
        <v>111</v>
      </c>
      <c r="D56" s="1837" t="s">
        <v>112</v>
      </c>
      <c r="E56" s="1837" t="s">
        <v>113</v>
      </c>
      <c r="F56" s="1837" t="s">
        <v>3</v>
      </c>
      <c r="G56" s="1837" t="s">
        <v>114</v>
      </c>
      <c r="H56" s="1837" t="s">
        <v>115</v>
      </c>
      <c r="I56" s="1839" t="s">
        <v>82</v>
      </c>
    </row>
    <row r="57" spans="1:9" ht="24.75" customHeight="1" thickBot="1" x14ac:dyDescent="0.25">
      <c r="A57" s="1836"/>
      <c r="B57" s="185"/>
      <c r="C57" s="186"/>
      <c r="D57" s="1838"/>
      <c r="E57" s="1838"/>
      <c r="F57" s="1838"/>
      <c r="G57" s="1838"/>
      <c r="H57" s="1838"/>
      <c r="I57" s="1840"/>
    </row>
    <row r="58" spans="1:9" x14ac:dyDescent="0.2">
      <c r="A58" s="215"/>
      <c r="B58" s="216">
        <f>B52</f>
        <v>70720060.910747528</v>
      </c>
      <c r="C58" s="189">
        <v>2</v>
      </c>
      <c r="D58" s="189">
        <v>5</v>
      </c>
      <c r="E58" s="189">
        <v>7</v>
      </c>
      <c r="F58" s="189" t="s">
        <v>7</v>
      </c>
      <c r="G58" s="189" t="s">
        <v>8</v>
      </c>
      <c r="H58" s="189"/>
      <c r="I58" s="217"/>
    </row>
    <row r="59" spans="1:9" x14ac:dyDescent="0.2">
      <c r="A59" s="218" t="s">
        <v>11</v>
      </c>
      <c r="B59" s="195">
        <f t="shared" ref="B59:B70" si="8">B58+H59</f>
        <v>71449570.910747528</v>
      </c>
      <c r="C59" s="219">
        <v>6192711</v>
      </c>
      <c r="D59" s="219">
        <v>2680</v>
      </c>
      <c r="E59" s="219">
        <v>5460521</v>
      </c>
      <c r="F59" s="220">
        <f>D59+E59</f>
        <v>5463201</v>
      </c>
      <c r="G59" s="220">
        <f>C59-D59</f>
        <v>6190031</v>
      </c>
      <c r="H59" s="220">
        <f>C59-D59-E59</f>
        <v>729510</v>
      </c>
      <c r="I59" s="230">
        <v>0</v>
      </c>
    </row>
    <row r="60" spans="1:9" x14ac:dyDescent="0.2">
      <c r="A60" s="218" t="s">
        <v>12</v>
      </c>
      <c r="B60" s="198">
        <f t="shared" si="8"/>
        <v>71348178.910747528</v>
      </c>
      <c r="C60" s="206">
        <v>5323527</v>
      </c>
      <c r="D60" s="206">
        <v>3823606</v>
      </c>
      <c r="E60" s="206">
        <v>1601313</v>
      </c>
      <c r="F60" s="220">
        <f t="shared" ref="F60:F70" si="9">D60+E60</f>
        <v>5424919</v>
      </c>
      <c r="G60" s="220">
        <f t="shared" ref="G60:G70" si="10">C60-D60</f>
        <v>1499921</v>
      </c>
      <c r="H60" s="220">
        <f t="shared" ref="H60:H66" si="11">C60-D60-E60</f>
        <v>-101392</v>
      </c>
      <c r="I60" s="230">
        <v>0</v>
      </c>
    </row>
    <row r="61" spans="1:9" x14ac:dyDescent="0.2">
      <c r="A61" s="218" t="s">
        <v>13</v>
      </c>
      <c r="B61" s="198">
        <f t="shared" si="8"/>
        <v>70863991.910747528</v>
      </c>
      <c r="C61" s="206">
        <v>5141318</v>
      </c>
      <c r="D61" s="206">
        <v>4963971</v>
      </c>
      <c r="E61" s="206">
        <v>661534</v>
      </c>
      <c r="F61" s="220">
        <f t="shared" si="9"/>
        <v>5625505</v>
      </c>
      <c r="G61" s="220">
        <f t="shared" si="10"/>
        <v>177347</v>
      </c>
      <c r="H61" s="220">
        <f t="shared" si="11"/>
        <v>-484187</v>
      </c>
      <c r="I61" s="230">
        <v>0</v>
      </c>
    </row>
    <row r="62" spans="1:9" x14ac:dyDescent="0.2">
      <c r="A62" s="218" t="s">
        <v>14</v>
      </c>
      <c r="B62" s="198">
        <f t="shared" si="8"/>
        <v>70863941.910747528</v>
      </c>
      <c r="C62" s="206">
        <v>4857464</v>
      </c>
      <c r="D62" s="206">
        <v>4525615</v>
      </c>
      <c r="E62" s="206">
        <v>331899</v>
      </c>
      <c r="F62" s="220">
        <f t="shared" si="9"/>
        <v>4857514</v>
      </c>
      <c r="G62" s="220">
        <f t="shared" si="10"/>
        <v>331849</v>
      </c>
      <c r="H62" s="220">
        <f t="shared" si="11"/>
        <v>-50</v>
      </c>
      <c r="I62" s="230">
        <v>0</v>
      </c>
    </row>
    <row r="63" spans="1:9" x14ac:dyDescent="0.2">
      <c r="A63" s="218" t="s">
        <v>15</v>
      </c>
      <c r="B63" s="198">
        <f t="shared" si="8"/>
        <v>70398535.115937039</v>
      </c>
      <c r="C63" s="12">
        <v>4667810.036059998</v>
      </c>
      <c r="D63" s="12">
        <v>4599520.0939599033</v>
      </c>
      <c r="E63" s="12">
        <v>533696.73691058345</v>
      </c>
      <c r="F63" s="220">
        <f t="shared" si="9"/>
        <v>5133216.8308704868</v>
      </c>
      <c r="G63" s="220">
        <f t="shared" si="10"/>
        <v>68289.942100094631</v>
      </c>
      <c r="H63" s="220">
        <f t="shared" si="11"/>
        <v>-465406.79481048882</v>
      </c>
      <c r="I63" s="224">
        <v>0</v>
      </c>
    </row>
    <row r="64" spans="1:9" x14ac:dyDescent="0.2">
      <c r="A64" s="218" t="s">
        <v>16</v>
      </c>
      <c r="B64" s="198">
        <f t="shared" si="8"/>
        <v>70787602.887196958</v>
      </c>
      <c r="C64" s="12">
        <v>4675924.2620300017</v>
      </c>
      <c r="D64" s="12">
        <v>4055719.9667598903</v>
      </c>
      <c r="E64" s="12">
        <v>231136.52401019633</v>
      </c>
      <c r="F64" s="220">
        <f t="shared" si="9"/>
        <v>4286856.4907700866</v>
      </c>
      <c r="G64" s="220">
        <f t="shared" si="10"/>
        <v>620204.29527011141</v>
      </c>
      <c r="H64" s="220">
        <f t="shared" si="11"/>
        <v>389067.77125991508</v>
      </c>
      <c r="I64" s="230">
        <v>0</v>
      </c>
    </row>
    <row r="65" spans="1:9" x14ac:dyDescent="0.2">
      <c r="A65" s="218" t="s">
        <v>17</v>
      </c>
      <c r="B65" s="198">
        <f t="shared" si="8"/>
        <v>71320867.866526961</v>
      </c>
      <c r="C65" s="12">
        <v>5435008.8416200019</v>
      </c>
      <c r="D65" s="12">
        <v>4599634.036219921</v>
      </c>
      <c r="E65" s="12">
        <v>302109.82607007958</v>
      </c>
      <c r="F65" s="220">
        <f t="shared" si="9"/>
        <v>4901743.8622900005</v>
      </c>
      <c r="G65" s="220">
        <f t="shared" si="10"/>
        <v>835374.80540008098</v>
      </c>
      <c r="H65" s="220">
        <f t="shared" si="11"/>
        <v>533264.9793300014</v>
      </c>
      <c r="I65" s="230">
        <v>0</v>
      </c>
    </row>
    <row r="66" spans="1:9" x14ac:dyDescent="0.2">
      <c r="A66" s="218" t="s">
        <v>18</v>
      </c>
      <c r="B66" s="198">
        <f t="shared" si="8"/>
        <v>71661545.717616901</v>
      </c>
      <c r="C66" s="12">
        <v>5635938.7160299942</v>
      </c>
      <c r="D66" s="12">
        <v>4996202.6744899936</v>
      </c>
      <c r="E66" s="12">
        <v>299058.19045006484</v>
      </c>
      <c r="F66" s="220">
        <f t="shared" si="9"/>
        <v>5295260.8649400584</v>
      </c>
      <c r="G66" s="220">
        <f t="shared" si="10"/>
        <v>639736.04154000059</v>
      </c>
      <c r="H66" s="220">
        <f t="shared" si="11"/>
        <v>340677.85108993575</v>
      </c>
      <c r="I66" s="230">
        <v>0</v>
      </c>
    </row>
    <row r="67" spans="1:9" x14ac:dyDescent="0.2">
      <c r="A67" s="218" t="s">
        <v>19</v>
      </c>
      <c r="B67" s="198">
        <f t="shared" si="8"/>
        <v>71152685.703366935</v>
      </c>
      <c r="C67" s="12">
        <v>4824463.0761099979</v>
      </c>
      <c r="D67" s="12">
        <v>5046488.9366599768</v>
      </c>
      <c r="E67" s="12">
        <v>286834.1536999885</v>
      </c>
      <c r="F67" s="220">
        <f t="shared" si="9"/>
        <v>5333323.0903599653</v>
      </c>
      <c r="G67" s="220">
        <f t="shared" si="10"/>
        <v>-222025.86054997891</v>
      </c>
      <c r="H67" s="220">
        <f>C67-D67-E67</f>
        <v>-508860.01424996741</v>
      </c>
      <c r="I67" s="230">
        <v>0</v>
      </c>
    </row>
    <row r="68" spans="1:9" x14ac:dyDescent="0.2">
      <c r="A68" s="205" t="s">
        <v>20</v>
      </c>
      <c r="B68" s="198">
        <f t="shared" si="8"/>
        <v>71047596.748596907</v>
      </c>
      <c r="C68" s="226">
        <v>4902444.562090002</v>
      </c>
      <c r="D68" s="226">
        <v>4759610.2527300045</v>
      </c>
      <c r="E68" s="226">
        <v>247923.26413002051</v>
      </c>
      <c r="F68" s="220">
        <f t="shared" si="9"/>
        <v>5007533.516860025</v>
      </c>
      <c r="G68" s="220">
        <f t="shared" si="10"/>
        <v>142834.30935999751</v>
      </c>
      <c r="H68" s="220">
        <f>C68-D68-E68</f>
        <v>-105088.954770023</v>
      </c>
      <c r="I68" s="230">
        <v>0</v>
      </c>
    </row>
    <row r="69" spans="1:9" x14ac:dyDescent="0.2">
      <c r="A69" s="218" t="s">
        <v>21</v>
      </c>
      <c r="B69" s="198">
        <f t="shared" si="8"/>
        <v>72031523.96202676</v>
      </c>
      <c r="C69" s="12">
        <v>5527305.9416399971</v>
      </c>
      <c r="D69" s="226">
        <v>4313656.5057100356</v>
      </c>
      <c r="E69" s="226">
        <v>229722.22250011377</v>
      </c>
      <c r="F69" s="220">
        <f t="shared" si="9"/>
        <v>4543378.7282101493</v>
      </c>
      <c r="G69" s="220">
        <f t="shared" si="10"/>
        <v>1213649.4359299615</v>
      </c>
      <c r="H69" s="220">
        <f>C69-D69-E69</f>
        <v>983927.21342984773</v>
      </c>
      <c r="I69" s="230">
        <v>0</v>
      </c>
    </row>
    <row r="70" spans="1:9" x14ac:dyDescent="0.2">
      <c r="A70" s="218" t="s">
        <v>22</v>
      </c>
      <c r="B70" s="198">
        <f t="shared" si="8"/>
        <v>72848682.335741028</v>
      </c>
      <c r="C70" s="12">
        <v>6347228.6757145151</v>
      </c>
      <c r="D70" s="226">
        <v>5153618.0827698484</v>
      </c>
      <c r="E70" s="226">
        <v>376452.21923040412</v>
      </c>
      <c r="F70" s="220">
        <f t="shared" si="9"/>
        <v>5530070.3020002525</v>
      </c>
      <c r="G70" s="220">
        <f t="shared" si="10"/>
        <v>1193610.5929446667</v>
      </c>
      <c r="H70" s="220">
        <f>C70-D70-E70</f>
        <v>817158.37371426262</v>
      </c>
      <c r="I70" s="230">
        <v>0</v>
      </c>
    </row>
    <row r="71" spans="1:9" ht="12" thickBot="1" x14ac:dyDescent="0.25">
      <c r="A71" s="227" t="s">
        <v>23</v>
      </c>
      <c r="B71" s="209"/>
      <c r="C71" s="228"/>
      <c r="D71" s="228"/>
      <c r="E71" s="228"/>
      <c r="F71" s="228"/>
      <c r="G71" s="228"/>
      <c r="H71" s="228"/>
      <c r="I71" s="229"/>
    </row>
    <row r="72" spans="1:9" ht="12" thickBot="1" x14ac:dyDescent="0.25"/>
    <row r="73" spans="1:9" ht="12" thickBot="1" x14ac:dyDescent="0.25">
      <c r="A73" s="1832" t="s">
        <v>199</v>
      </c>
      <c r="B73" s="1833"/>
      <c r="C73" s="1833"/>
      <c r="D73" s="1833"/>
      <c r="E73" s="1833"/>
      <c r="F73" s="1833"/>
      <c r="G73" s="1833"/>
      <c r="H73" s="1833"/>
      <c r="I73" s="1834"/>
    </row>
    <row r="74" spans="1:9" ht="12.75" customHeight="1" x14ac:dyDescent="0.2">
      <c r="A74" s="1835" t="s">
        <v>200</v>
      </c>
      <c r="B74" s="184" t="s">
        <v>318</v>
      </c>
      <c r="C74" s="184" t="s">
        <v>201</v>
      </c>
      <c r="D74" s="1837" t="s">
        <v>202</v>
      </c>
      <c r="E74" s="1837" t="s">
        <v>203</v>
      </c>
      <c r="F74" s="1837" t="s">
        <v>3</v>
      </c>
      <c r="G74" s="1837" t="s">
        <v>204</v>
      </c>
      <c r="H74" s="1837" t="s">
        <v>205</v>
      </c>
      <c r="I74" s="1839" t="s">
        <v>82</v>
      </c>
    </row>
    <row r="75" spans="1:9" ht="12" thickBot="1" x14ac:dyDescent="0.25">
      <c r="A75" s="1836"/>
      <c r="B75" s="185"/>
      <c r="C75" s="186"/>
      <c r="D75" s="1838"/>
      <c r="E75" s="1838"/>
      <c r="F75" s="1838"/>
      <c r="G75" s="1838"/>
      <c r="H75" s="1838"/>
      <c r="I75" s="1840"/>
    </row>
    <row r="76" spans="1:9" x14ac:dyDescent="0.2">
      <c r="A76" s="215"/>
      <c r="B76" s="216">
        <f>B70</f>
        <v>72848682.335741028</v>
      </c>
      <c r="C76" s="189">
        <v>2</v>
      </c>
      <c r="D76" s="189">
        <v>5</v>
      </c>
      <c r="E76" s="189">
        <v>7</v>
      </c>
      <c r="F76" s="189" t="s">
        <v>7</v>
      </c>
      <c r="G76" s="189" t="s">
        <v>8</v>
      </c>
      <c r="H76" s="231"/>
      <c r="I76" s="217"/>
    </row>
    <row r="77" spans="1:9" x14ac:dyDescent="0.2">
      <c r="A77" s="218" t="s">
        <v>11</v>
      </c>
      <c r="B77" s="195">
        <f t="shared" ref="B77:B88" si="12">B76+H77</f>
        <v>72669803.465718821</v>
      </c>
      <c r="C77" s="219">
        <v>5939299</v>
      </c>
      <c r="D77" s="1">
        <v>62279.985451500019</v>
      </c>
      <c r="E77" s="1">
        <v>6055897.884570702</v>
      </c>
      <c r="F77" s="220">
        <f>D77+E77</f>
        <v>6118177.8700222019</v>
      </c>
      <c r="G77" s="220">
        <f>C77-D77</f>
        <v>5877019.0145485001</v>
      </c>
      <c r="H77" s="220">
        <f>C77-D77-E77</f>
        <v>-178878.87002220191</v>
      </c>
      <c r="I77" s="230">
        <v>0</v>
      </c>
    </row>
    <row r="78" spans="1:9" x14ac:dyDescent="0.2">
      <c r="A78" s="218" t="s">
        <v>12</v>
      </c>
      <c r="B78" s="198">
        <f t="shared" si="12"/>
        <v>72671708.851320714</v>
      </c>
      <c r="C78" s="206">
        <v>5685334</v>
      </c>
      <c r="D78" s="2">
        <v>3857605.4998838976</v>
      </c>
      <c r="E78" s="2">
        <v>1825823.1145142103</v>
      </c>
      <c r="F78" s="220">
        <f t="shared" ref="F78:F88" si="13">D78+E78</f>
        <v>5683428.6143981079</v>
      </c>
      <c r="G78" s="220">
        <f t="shared" ref="G78:G88" si="14">C78-D78</f>
        <v>1827728.5001161024</v>
      </c>
      <c r="H78" s="220">
        <f t="shared" ref="H78:H84" si="15">C78-D78-E78</f>
        <v>1905.385601892136</v>
      </c>
      <c r="I78" s="230">
        <v>0</v>
      </c>
    </row>
    <row r="79" spans="1:9" x14ac:dyDescent="0.2">
      <c r="A79" s="218" t="s">
        <v>13</v>
      </c>
      <c r="B79" s="198">
        <f t="shared" si="12"/>
        <v>72336005.180899709</v>
      </c>
      <c r="C79" s="206">
        <v>5680352</v>
      </c>
      <c r="D79" s="2">
        <v>5325170.5664893752</v>
      </c>
      <c r="E79" s="2">
        <v>690885.1039316263</v>
      </c>
      <c r="F79" s="220">
        <f t="shared" si="13"/>
        <v>6016055.6704210015</v>
      </c>
      <c r="G79" s="220">
        <f t="shared" si="14"/>
        <v>355181.4335106248</v>
      </c>
      <c r="H79" s="220">
        <f t="shared" si="15"/>
        <v>-335703.6704210015</v>
      </c>
      <c r="I79" s="230">
        <v>0</v>
      </c>
    </row>
    <row r="80" spans="1:9" x14ac:dyDescent="0.2">
      <c r="A80" s="218" t="s">
        <v>14</v>
      </c>
      <c r="B80" s="198">
        <f t="shared" si="12"/>
        <v>71388405.396702603</v>
      </c>
      <c r="C80" s="206">
        <v>4671224</v>
      </c>
      <c r="D80" s="2">
        <v>5191293.8371681068</v>
      </c>
      <c r="E80" s="2">
        <v>427529.94702900015</v>
      </c>
      <c r="F80" s="220">
        <f t="shared" si="13"/>
        <v>5618823.784197107</v>
      </c>
      <c r="G80" s="220">
        <f t="shared" si="14"/>
        <v>-520069.83716810681</v>
      </c>
      <c r="H80" s="220">
        <f t="shared" si="15"/>
        <v>-947599.78419710696</v>
      </c>
      <c r="I80" s="230">
        <v>0</v>
      </c>
    </row>
    <row r="81" spans="1:9" x14ac:dyDescent="0.2">
      <c r="A81" s="218" t="s">
        <v>15</v>
      </c>
      <c r="B81" s="198">
        <f t="shared" si="12"/>
        <v>70904608.872526616</v>
      </c>
      <c r="C81" s="199">
        <v>4731173.1853040047</v>
      </c>
      <c r="D81" s="2">
        <v>4839352.3200458921</v>
      </c>
      <c r="E81" s="2">
        <v>375617.38943409733</v>
      </c>
      <c r="F81" s="220">
        <f t="shared" si="13"/>
        <v>5214969.7094799895</v>
      </c>
      <c r="G81" s="220">
        <f t="shared" si="14"/>
        <v>-108179.13474188745</v>
      </c>
      <c r="H81" s="220">
        <f t="shared" si="15"/>
        <v>-483796.52417598478</v>
      </c>
      <c r="I81" s="224">
        <v>0</v>
      </c>
    </row>
    <row r="82" spans="1:9" x14ac:dyDescent="0.2">
      <c r="A82" s="218" t="s">
        <v>16</v>
      </c>
      <c r="B82" s="198">
        <f t="shared" si="12"/>
        <v>71142033.467282504</v>
      </c>
      <c r="C82" s="201">
        <v>4976161.3894620016</v>
      </c>
      <c r="D82" s="2">
        <v>4395221.1069359072</v>
      </c>
      <c r="E82" s="2">
        <v>343515.68777020089</v>
      </c>
      <c r="F82" s="220">
        <f t="shared" si="13"/>
        <v>4738736.794706108</v>
      </c>
      <c r="G82" s="220">
        <f t="shared" si="14"/>
        <v>580940.28252609447</v>
      </c>
      <c r="H82" s="220">
        <f t="shared" si="15"/>
        <v>237424.59475589357</v>
      </c>
      <c r="I82" s="230">
        <v>0</v>
      </c>
    </row>
    <row r="83" spans="1:9" x14ac:dyDescent="0.2">
      <c r="A83" s="218" t="s">
        <v>17</v>
      </c>
      <c r="B83" s="198">
        <f t="shared" si="12"/>
        <v>71320916.533873498</v>
      </c>
      <c r="C83" s="12">
        <v>5403874</v>
      </c>
      <c r="D83" s="2">
        <v>4895796.091531001</v>
      </c>
      <c r="E83" s="2">
        <v>329194.84187800065</v>
      </c>
      <c r="F83" s="220">
        <f t="shared" si="13"/>
        <v>5224990.9334090017</v>
      </c>
      <c r="G83" s="220">
        <f t="shared" si="14"/>
        <v>508077.90846899897</v>
      </c>
      <c r="H83" s="220">
        <f t="shared" si="15"/>
        <v>178883.06659099832</v>
      </c>
      <c r="I83" s="230">
        <v>0</v>
      </c>
    </row>
    <row r="84" spans="1:9" x14ac:dyDescent="0.2">
      <c r="A84" s="218" t="s">
        <v>18</v>
      </c>
      <c r="B84" s="198">
        <f t="shared" si="12"/>
        <v>71608055.349242494</v>
      </c>
      <c r="C84" s="12">
        <v>5805751</v>
      </c>
      <c r="D84" s="2">
        <v>5141751.279686708</v>
      </c>
      <c r="E84" s="2">
        <v>376860.90494430065</v>
      </c>
      <c r="F84" s="220">
        <f t="shared" si="13"/>
        <v>5518612.1846310087</v>
      </c>
      <c r="G84" s="220">
        <f t="shared" si="14"/>
        <v>663999.720313292</v>
      </c>
      <c r="H84" s="220">
        <f t="shared" si="15"/>
        <v>287138.81536899135</v>
      </c>
      <c r="I84" s="230">
        <v>0</v>
      </c>
    </row>
    <row r="85" spans="1:9" x14ac:dyDescent="0.2">
      <c r="A85" s="218" t="s">
        <v>19</v>
      </c>
      <c r="B85" s="198">
        <f t="shared" si="12"/>
        <v>71254994.761052504</v>
      </c>
      <c r="C85" s="12">
        <v>5047858.6375900134</v>
      </c>
      <c r="D85" s="2">
        <v>5088650.1346198097</v>
      </c>
      <c r="E85" s="2">
        <v>312269.09116019867</v>
      </c>
      <c r="F85" s="220">
        <f t="shared" si="13"/>
        <v>5400919.2257800084</v>
      </c>
      <c r="G85" s="220">
        <f t="shared" si="14"/>
        <v>-40791.497029796243</v>
      </c>
      <c r="H85" s="220">
        <f>C85-D85-E85</f>
        <v>-353060.58818999492</v>
      </c>
      <c r="I85" s="230">
        <v>0</v>
      </c>
    </row>
    <row r="86" spans="1:9" x14ac:dyDescent="0.2">
      <c r="A86" s="205" t="s">
        <v>20</v>
      </c>
      <c r="B86" s="198">
        <f t="shared" si="12"/>
        <v>70741012.333561301</v>
      </c>
      <c r="C86" s="12">
        <v>4975892.9200607836</v>
      </c>
      <c r="D86" s="2">
        <v>5162026.4020651802</v>
      </c>
      <c r="E86" s="2">
        <v>327848.94548680447</v>
      </c>
      <c r="F86" s="220">
        <f t="shared" si="13"/>
        <v>5489875.3475519847</v>
      </c>
      <c r="G86" s="220">
        <f t="shared" si="14"/>
        <v>-186133.48200439662</v>
      </c>
      <c r="H86" s="220">
        <f>C86-D86-E86</f>
        <v>-513982.42749120109</v>
      </c>
      <c r="I86" s="230">
        <v>0</v>
      </c>
    </row>
    <row r="87" spans="1:9" x14ac:dyDescent="0.2">
      <c r="A87" s="218" t="s">
        <v>21</v>
      </c>
      <c r="B87" s="198">
        <f t="shared" si="12"/>
        <v>71270659.201023296</v>
      </c>
      <c r="C87" s="12">
        <v>5318349.9856850058</v>
      </c>
      <c r="D87" s="2">
        <v>4317123.5677317157</v>
      </c>
      <c r="E87" s="2">
        <v>471579.55049129948</v>
      </c>
      <c r="F87" s="220">
        <f t="shared" si="13"/>
        <v>4788703.1182230152</v>
      </c>
      <c r="G87" s="220">
        <f t="shared" si="14"/>
        <v>1001226.41795329</v>
      </c>
      <c r="H87" s="220">
        <f>C87-D87-E87</f>
        <v>529646.86746199057</v>
      </c>
      <c r="I87" s="230">
        <v>0</v>
      </c>
    </row>
    <row r="88" spans="1:9" x14ac:dyDescent="0.2">
      <c r="A88" s="218" t="s">
        <v>22</v>
      </c>
      <c r="B88" s="198">
        <f t="shared" si="12"/>
        <v>71896707.250000596</v>
      </c>
      <c r="C88" s="12">
        <v>6625288.8983279988</v>
      </c>
      <c r="D88" s="2">
        <v>5579121.2160147056</v>
      </c>
      <c r="E88" s="2">
        <v>420119.63333600014</v>
      </c>
      <c r="F88" s="220">
        <f t="shared" si="13"/>
        <v>5999240.8493507057</v>
      </c>
      <c r="G88" s="220">
        <f t="shared" si="14"/>
        <v>1046167.6823132932</v>
      </c>
      <c r="H88" s="220">
        <f>C88-D88-E88</f>
        <v>626048.04897729307</v>
      </c>
      <c r="I88" s="230">
        <v>0</v>
      </c>
    </row>
    <row r="89" spans="1:9" ht="12" thickBot="1" x14ac:dyDescent="0.25">
      <c r="A89" s="227" t="s">
        <v>23</v>
      </c>
      <c r="B89" s="209"/>
      <c r="C89" s="228"/>
      <c r="D89" s="228"/>
      <c r="E89" s="228"/>
      <c r="F89" s="228"/>
      <c r="G89" s="228"/>
      <c r="H89" s="228"/>
      <c r="I89" s="229"/>
    </row>
    <row r="91" spans="1:9" ht="12" thickBot="1" x14ac:dyDescent="0.25">
      <c r="H91" s="232"/>
      <c r="I91" s="233"/>
    </row>
    <row r="92" spans="1:9" ht="12" thickBot="1" x14ac:dyDescent="0.25">
      <c r="A92" s="1832" t="s">
        <v>228</v>
      </c>
      <c r="B92" s="1833"/>
      <c r="C92" s="1833"/>
      <c r="D92" s="1833"/>
      <c r="E92" s="1833"/>
      <c r="F92" s="1833"/>
      <c r="G92" s="1833"/>
      <c r="H92" s="1833"/>
      <c r="I92" s="1834"/>
    </row>
    <row r="93" spans="1:9" ht="12.75" customHeight="1" x14ac:dyDescent="0.2">
      <c r="A93" s="1835" t="s">
        <v>229</v>
      </c>
      <c r="B93" s="184" t="s">
        <v>318</v>
      </c>
      <c r="C93" s="184" t="s">
        <v>230</v>
      </c>
      <c r="D93" s="1837" t="s">
        <v>231</v>
      </c>
      <c r="E93" s="1837" t="s">
        <v>232</v>
      </c>
      <c r="F93" s="1837" t="s">
        <v>3</v>
      </c>
      <c r="G93" s="1837" t="s">
        <v>233</v>
      </c>
      <c r="H93" s="1837" t="s">
        <v>234</v>
      </c>
      <c r="I93" s="1839" t="s">
        <v>82</v>
      </c>
    </row>
    <row r="94" spans="1:9" ht="12" thickBot="1" x14ac:dyDescent="0.25">
      <c r="A94" s="1836"/>
      <c r="B94" s="185"/>
      <c r="C94" s="186"/>
      <c r="D94" s="1838"/>
      <c r="E94" s="1838"/>
      <c r="F94" s="1838"/>
      <c r="G94" s="1838"/>
      <c r="H94" s="1838"/>
      <c r="I94" s="1840"/>
    </row>
    <row r="95" spans="1:9" x14ac:dyDescent="0.2">
      <c r="A95" s="215"/>
      <c r="B95" s="198">
        <v>71896707.250000596</v>
      </c>
      <c r="C95" s="189">
        <v>2</v>
      </c>
      <c r="D95" s="189">
        <v>5</v>
      </c>
      <c r="E95" s="189">
        <v>7</v>
      </c>
      <c r="F95" s="189" t="s">
        <v>7</v>
      </c>
      <c r="G95" s="189" t="s">
        <v>8</v>
      </c>
      <c r="H95" s="231"/>
      <c r="I95" s="217"/>
    </row>
    <row r="96" spans="1:9" x14ac:dyDescent="0.2">
      <c r="A96" s="218" t="s">
        <v>11</v>
      </c>
      <c r="B96" s="195">
        <f t="shared" ref="B96:B107" si="16">B95+H96</f>
        <v>72594758.331288472</v>
      </c>
      <c r="C96" s="201">
        <v>6710113.9586300012</v>
      </c>
      <c r="D96" s="234">
        <v>11907.652759999994</v>
      </c>
      <c r="E96" s="201">
        <v>6000155.2245821189</v>
      </c>
      <c r="F96" s="220">
        <f>D96+E96</f>
        <v>6012062.8773421189</v>
      </c>
      <c r="G96" s="220">
        <f>C96-D96</f>
        <v>6698206.3058700012</v>
      </c>
      <c r="H96" s="220">
        <f>C96-D96-E96</f>
        <v>698051.08128788229</v>
      </c>
      <c r="I96" s="230">
        <v>0</v>
      </c>
    </row>
    <row r="97" spans="1:9" x14ac:dyDescent="0.2">
      <c r="A97" s="218" t="s">
        <v>12</v>
      </c>
      <c r="B97" s="198">
        <f t="shared" si="16"/>
        <v>72200340.084388465</v>
      </c>
      <c r="C97" s="201">
        <v>5819929.3013579976</v>
      </c>
      <c r="D97" s="201">
        <v>4371736.3294999963</v>
      </c>
      <c r="E97" s="201">
        <v>1842611.2187580029</v>
      </c>
      <c r="F97" s="220">
        <f t="shared" ref="F97:F107" si="17">D97+E97</f>
        <v>6214347.5482579991</v>
      </c>
      <c r="G97" s="220">
        <f t="shared" ref="G97:G107" si="18">C97-D97</f>
        <v>1448192.9718580013</v>
      </c>
      <c r="H97" s="220">
        <f t="shared" ref="H97:H103" si="19">C97-D97-E97</f>
        <v>-394418.24690000154</v>
      </c>
      <c r="I97" s="230">
        <v>0</v>
      </c>
    </row>
    <row r="98" spans="1:9" x14ac:dyDescent="0.2">
      <c r="A98" s="218" t="s">
        <v>13</v>
      </c>
      <c r="B98" s="198">
        <f t="shared" si="16"/>
        <v>71887839.994473666</v>
      </c>
      <c r="C98" s="201">
        <v>5496920.2198240012</v>
      </c>
      <c r="D98" s="234">
        <v>5066375.5607019998</v>
      </c>
      <c r="E98" s="234">
        <v>743044.74903680105</v>
      </c>
      <c r="F98" s="220">
        <f t="shared" si="17"/>
        <v>5809420.3097388009</v>
      </c>
      <c r="G98" s="220">
        <f t="shared" si="18"/>
        <v>430544.65912200138</v>
      </c>
      <c r="H98" s="220">
        <f t="shared" si="19"/>
        <v>-312500.08991479967</v>
      </c>
      <c r="I98" s="230">
        <v>0</v>
      </c>
    </row>
    <row r="99" spans="1:9" x14ac:dyDescent="0.2">
      <c r="A99" s="218" t="s">
        <v>14</v>
      </c>
      <c r="B99" s="198">
        <f t="shared" si="16"/>
        <v>71416559.129194781</v>
      </c>
      <c r="C99" s="201">
        <v>5155721.9265220016</v>
      </c>
      <c r="D99" s="201">
        <v>5183085.572853988</v>
      </c>
      <c r="E99" s="234">
        <v>443917.21894690208</v>
      </c>
      <c r="F99" s="220">
        <f t="shared" si="17"/>
        <v>5627002.7918008901</v>
      </c>
      <c r="G99" s="220">
        <f t="shared" si="18"/>
        <v>-27363.646331986412</v>
      </c>
      <c r="H99" s="220">
        <f t="shared" si="19"/>
        <v>-471280.86527888849</v>
      </c>
      <c r="I99" s="230">
        <v>0</v>
      </c>
    </row>
    <row r="100" spans="1:9" x14ac:dyDescent="0.2">
      <c r="A100" s="218" t="s">
        <v>15</v>
      </c>
      <c r="B100" s="198">
        <f t="shared" si="16"/>
        <v>71210144.129194781</v>
      </c>
      <c r="C100" s="199">
        <v>5075626</v>
      </c>
      <c r="D100" s="235">
        <v>4909283</v>
      </c>
      <c r="E100" s="235">
        <v>372758</v>
      </c>
      <c r="F100" s="220">
        <f t="shared" si="17"/>
        <v>5282041</v>
      </c>
      <c r="G100" s="220">
        <f t="shared" si="18"/>
        <v>166343</v>
      </c>
      <c r="H100" s="220">
        <f t="shared" si="19"/>
        <v>-206415</v>
      </c>
      <c r="I100" s="224">
        <v>0</v>
      </c>
    </row>
    <row r="101" spans="1:9" x14ac:dyDescent="0.2">
      <c r="A101" s="218" t="s">
        <v>16</v>
      </c>
      <c r="B101" s="198">
        <f t="shared" si="16"/>
        <v>71763430.129194781</v>
      </c>
      <c r="C101" s="201">
        <v>5324553</v>
      </c>
      <c r="D101" s="235">
        <v>4464984</v>
      </c>
      <c r="E101" s="235">
        <v>306283</v>
      </c>
      <c r="F101" s="220">
        <f t="shared" si="17"/>
        <v>4771267</v>
      </c>
      <c r="G101" s="220">
        <f t="shared" si="18"/>
        <v>859569</v>
      </c>
      <c r="H101" s="220">
        <f t="shared" si="19"/>
        <v>553286</v>
      </c>
      <c r="I101" s="230">
        <v>0</v>
      </c>
    </row>
    <row r="102" spans="1:9" x14ac:dyDescent="0.2">
      <c r="A102" s="218" t="s">
        <v>17</v>
      </c>
      <c r="B102" s="198">
        <f t="shared" si="16"/>
        <v>71886698.129194781</v>
      </c>
      <c r="C102" s="201">
        <v>5684531</v>
      </c>
      <c r="D102" s="235">
        <v>5061596</v>
      </c>
      <c r="E102" s="235">
        <v>499667</v>
      </c>
      <c r="F102" s="220">
        <f t="shared" si="17"/>
        <v>5561263</v>
      </c>
      <c r="G102" s="220">
        <f t="shared" si="18"/>
        <v>622935</v>
      </c>
      <c r="H102" s="220">
        <f t="shared" si="19"/>
        <v>123268</v>
      </c>
      <c r="I102" s="230">
        <v>0</v>
      </c>
    </row>
    <row r="103" spans="1:9" x14ac:dyDescent="0.2">
      <c r="A103" s="218" t="s">
        <v>18</v>
      </c>
      <c r="B103" s="198">
        <f t="shared" si="16"/>
        <v>72343495.926886871</v>
      </c>
      <c r="C103" s="201">
        <v>6100923.543437995</v>
      </c>
      <c r="D103" s="201">
        <v>5315416.5792720057</v>
      </c>
      <c r="E103" s="201">
        <v>328709.16647389904</v>
      </c>
      <c r="F103" s="220">
        <f t="shared" si="17"/>
        <v>5644125.7457459047</v>
      </c>
      <c r="G103" s="220">
        <f t="shared" si="18"/>
        <v>785506.96416598931</v>
      </c>
      <c r="H103" s="220">
        <f t="shared" si="19"/>
        <v>456797.79769209027</v>
      </c>
      <c r="I103" s="230">
        <v>0</v>
      </c>
    </row>
    <row r="104" spans="1:9" x14ac:dyDescent="0.2">
      <c r="A104" s="218" t="s">
        <v>19</v>
      </c>
      <c r="B104" s="198">
        <f t="shared" si="16"/>
        <v>71822037.583601892</v>
      </c>
      <c r="C104" s="97">
        <v>5207416.855498001</v>
      </c>
      <c r="D104" s="97">
        <v>5446624.7857499868</v>
      </c>
      <c r="E104" s="97">
        <v>282250.41303300112</v>
      </c>
      <c r="F104" s="220">
        <f t="shared" si="17"/>
        <v>5728875.1987829879</v>
      </c>
      <c r="G104" s="220">
        <f t="shared" si="18"/>
        <v>-239207.93025198579</v>
      </c>
      <c r="H104" s="220">
        <f>C104-D104-E104</f>
        <v>-521458.34328498691</v>
      </c>
      <c r="I104" s="230">
        <v>0</v>
      </c>
    </row>
    <row r="105" spans="1:9" x14ac:dyDescent="0.2">
      <c r="A105" s="205" t="s">
        <v>20</v>
      </c>
      <c r="B105" s="198">
        <f t="shared" si="16"/>
        <v>71361842.583601892</v>
      </c>
      <c r="C105" s="236">
        <v>4992973</v>
      </c>
      <c r="D105" s="237">
        <v>5051814</v>
      </c>
      <c r="E105" s="236">
        <v>401354</v>
      </c>
      <c r="F105" s="220">
        <f>C105+E105</f>
        <v>5394327</v>
      </c>
      <c r="G105" s="220">
        <f t="shared" si="18"/>
        <v>-58841</v>
      </c>
      <c r="H105" s="220">
        <f>C105-D105-E105</f>
        <v>-460195</v>
      </c>
      <c r="I105" s="230">
        <v>0</v>
      </c>
    </row>
    <row r="106" spans="1:9" x14ac:dyDescent="0.2">
      <c r="A106" s="218" t="s">
        <v>21</v>
      </c>
      <c r="B106" s="198">
        <f t="shared" si="16"/>
        <v>72178115.71391508</v>
      </c>
      <c r="C106" s="201">
        <v>5292443.3640000001</v>
      </c>
      <c r="D106" s="201">
        <v>4247863.3204600066</v>
      </c>
      <c r="E106" s="234">
        <v>228306.9132268019</v>
      </c>
      <c r="F106" s="220">
        <f t="shared" si="17"/>
        <v>4476170.2336868085</v>
      </c>
      <c r="G106" s="220">
        <f t="shared" si="18"/>
        <v>1044580.0435399935</v>
      </c>
      <c r="H106" s="220">
        <f>C106-D106-E106</f>
        <v>816273.13031319156</v>
      </c>
      <c r="I106" s="230">
        <v>0</v>
      </c>
    </row>
    <row r="107" spans="1:9" x14ac:dyDescent="0.2">
      <c r="A107" s="218" t="s">
        <v>22</v>
      </c>
      <c r="B107" s="198">
        <f t="shared" si="16"/>
        <v>72573674.911650091</v>
      </c>
      <c r="C107" s="199">
        <v>6251767.3350000083</v>
      </c>
      <c r="D107" s="199">
        <v>5518117.911774002</v>
      </c>
      <c r="E107" s="199">
        <v>338090.22549099848</v>
      </c>
      <c r="F107" s="220">
        <f t="shared" si="17"/>
        <v>5856208.1372650005</v>
      </c>
      <c r="G107" s="220">
        <f t="shared" si="18"/>
        <v>733649.42322600633</v>
      </c>
      <c r="H107" s="220">
        <f>C107-D107-E107</f>
        <v>395559.19773500785</v>
      </c>
      <c r="I107" s="230">
        <v>0</v>
      </c>
    </row>
    <row r="108" spans="1:9" ht="12" thickBot="1" x14ac:dyDescent="0.25">
      <c r="A108" s="227" t="s">
        <v>23</v>
      </c>
      <c r="B108" s="209"/>
      <c r="C108" s="228"/>
      <c r="D108" s="228"/>
      <c r="E108" s="228"/>
      <c r="F108" s="228"/>
      <c r="G108" s="228"/>
      <c r="H108" s="228"/>
      <c r="I108" s="229"/>
    </row>
    <row r="110" spans="1:9" ht="12" thickBot="1" x14ac:dyDescent="0.25"/>
    <row r="111" spans="1:9" ht="12" thickBot="1" x14ac:dyDescent="0.25">
      <c r="A111" s="1832" t="s">
        <v>262</v>
      </c>
      <c r="B111" s="1833"/>
      <c r="C111" s="1833"/>
      <c r="D111" s="1833"/>
      <c r="E111" s="1833"/>
      <c r="F111" s="1833"/>
      <c r="G111" s="1833"/>
      <c r="H111" s="1833"/>
      <c r="I111" s="1834"/>
    </row>
    <row r="112" spans="1:9" ht="12.75" customHeight="1" x14ac:dyDescent="0.2">
      <c r="A112" s="1835" t="s">
        <v>264</v>
      </c>
      <c r="B112" s="184" t="s">
        <v>318</v>
      </c>
      <c r="C112" s="184" t="s">
        <v>414</v>
      </c>
      <c r="D112" s="1837" t="s">
        <v>415</v>
      </c>
      <c r="E112" s="1837" t="s">
        <v>416</v>
      </c>
      <c r="F112" s="1837" t="s">
        <v>3</v>
      </c>
      <c r="G112" s="1837" t="s">
        <v>417</v>
      </c>
      <c r="H112" s="1837" t="s">
        <v>418</v>
      </c>
      <c r="I112" s="1839" t="s">
        <v>82</v>
      </c>
    </row>
    <row r="113" spans="1:9" ht="12" thickBot="1" x14ac:dyDescent="0.25">
      <c r="A113" s="1836"/>
      <c r="B113" s="185"/>
      <c r="C113" s="186"/>
      <c r="D113" s="1838"/>
      <c r="E113" s="1838"/>
      <c r="F113" s="1838"/>
      <c r="G113" s="1838"/>
      <c r="H113" s="1838"/>
      <c r="I113" s="1840"/>
    </row>
    <row r="114" spans="1:9" x14ac:dyDescent="0.2">
      <c r="A114" s="215"/>
      <c r="B114" s="198">
        <v>72573657</v>
      </c>
      <c r="C114" s="189">
        <v>2</v>
      </c>
      <c r="D114" s="189">
        <v>5</v>
      </c>
      <c r="E114" s="189">
        <v>7</v>
      </c>
      <c r="F114" s="189" t="s">
        <v>7</v>
      </c>
      <c r="G114" s="189" t="s">
        <v>8</v>
      </c>
      <c r="H114" s="231"/>
      <c r="I114" s="217"/>
    </row>
    <row r="115" spans="1:9" x14ac:dyDescent="0.2">
      <c r="A115" s="218" t="s">
        <v>11</v>
      </c>
      <c r="B115" s="195">
        <f t="shared" ref="B115:B126" si="20">B114+H115</f>
        <v>73370006.045706004</v>
      </c>
      <c r="C115" s="222">
        <v>6508770.4330000002</v>
      </c>
      <c r="D115" s="222">
        <v>16408.51188400001</v>
      </c>
      <c r="E115" s="222">
        <v>5696012.8754099905</v>
      </c>
      <c r="F115" s="220">
        <f>D115+E115</f>
        <v>5712421.3872939907</v>
      </c>
      <c r="G115" s="220">
        <f>C115-D115</f>
        <v>6492361.921116</v>
      </c>
      <c r="H115" s="220">
        <f>C115-D115-E115</f>
        <v>796349.04570600949</v>
      </c>
      <c r="I115" s="230">
        <v>0</v>
      </c>
    </row>
    <row r="116" spans="1:9" x14ac:dyDescent="0.2">
      <c r="A116" s="218" t="s">
        <v>12</v>
      </c>
      <c r="B116" s="198">
        <f t="shared" si="20"/>
        <v>73517038.790296003</v>
      </c>
      <c r="C116" s="206">
        <v>6106516.3909999989</v>
      </c>
      <c r="D116" s="34">
        <v>4215767.2899360005</v>
      </c>
      <c r="E116" s="34">
        <v>1743716.3564740056</v>
      </c>
      <c r="F116" s="220">
        <f t="shared" ref="F116:F123" si="21">D116+E116</f>
        <v>5959483.6464100061</v>
      </c>
      <c r="G116" s="220">
        <f t="shared" ref="G116:G126" si="22">C116-D116</f>
        <v>1890749.1010639984</v>
      </c>
      <c r="H116" s="220">
        <f t="shared" ref="H116:H122" si="23">C116-D116-E116</f>
        <v>147032.7445899928</v>
      </c>
      <c r="I116" s="230">
        <v>0</v>
      </c>
    </row>
    <row r="117" spans="1:9" x14ac:dyDescent="0.2">
      <c r="A117" s="218" t="s">
        <v>13</v>
      </c>
      <c r="B117" s="198">
        <f t="shared" si="20"/>
        <v>73916688.481050104</v>
      </c>
      <c r="C117" s="206">
        <v>5129481.0530000012</v>
      </c>
      <c r="D117" s="206">
        <v>4299340.9105639998</v>
      </c>
      <c r="E117" s="206">
        <v>430490.45168190077</v>
      </c>
      <c r="F117" s="220">
        <f t="shared" si="21"/>
        <v>4729831.3622459006</v>
      </c>
      <c r="G117" s="220">
        <f t="shared" si="22"/>
        <v>830140.14243600145</v>
      </c>
      <c r="H117" s="220">
        <f t="shared" si="23"/>
        <v>399649.69075410068</v>
      </c>
      <c r="I117" s="230">
        <v>0</v>
      </c>
    </row>
    <row r="118" spans="1:9" x14ac:dyDescent="0.2">
      <c r="A118" s="218" t="s">
        <v>14</v>
      </c>
      <c r="B118" s="198">
        <f t="shared" si="20"/>
        <v>73467700.588658109</v>
      </c>
      <c r="C118" s="206">
        <v>5029218.6040000021</v>
      </c>
      <c r="D118" s="34">
        <v>5202265.6228939984</v>
      </c>
      <c r="E118" s="34">
        <v>275940.87349799927</v>
      </c>
      <c r="F118" s="220">
        <f t="shared" si="21"/>
        <v>5478206.4963919977</v>
      </c>
      <c r="G118" s="220">
        <f t="shared" si="22"/>
        <v>-173047.01889399625</v>
      </c>
      <c r="H118" s="220">
        <f t="shared" si="23"/>
        <v>-448987.89239199553</v>
      </c>
      <c r="I118" s="230">
        <v>0</v>
      </c>
    </row>
    <row r="119" spans="1:9" x14ac:dyDescent="0.2">
      <c r="A119" s="218" t="s">
        <v>15</v>
      </c>
      <c r="B119" s="198">
        <f t="shared" si="20"/>
        <v>73234253.202074111</v>
      </c>
      <c r="C119" s="9">
        <v>4885187.4479999989</v>
      </c>
      <c r="D119" s="10">
        <v>4856458.4965240005</v>
      </c>
      <c r="E119" s="10">
        <v>262176.33806000091</v>
      </c>
      <c r="F119" s="220">
        <f t="shared" si="21"/>
        <v>5118634.8345840015</v>
      </c>
      <c r="G119" s="220">
        <f t="shared" si="22"/>
        <v>28728.951475998387</v>
      </c>
      <c r="H119" s="220">
        <f t="shared" si="23"/>
        <v>-233447.38658400252</v>
      </c>
      <c r="I119" s="224">
        <v>0</v>
      </c>
    </row>
    <row r="120" spans="1:9" x14ac:dyDescent="0.2">
      <c r="A120" s="218" t="s">
        <v>16</v>
      </c>
      <c r="B120" s="198">
        <f t="shared" si="20"/>
        <v>73005446.068590015</v>
      </c>
      <c r="C120" s="9">
        <v>4763565.1970000006</v>
      </c>
      <c r="D120" s="10">
        <v>4633611.2256079987</v>
      </c>
      <c r="E120" s="10">
        <v>358761.10487610288</v>
      </c>
      <c r="F120" s="220">
        <f t="shared" si="21"/>
        <v>4992372.3304841015</v>
      </c>
      <c r="G120" s="220">
        <f t="shared" si="22"/>
        <v>129953.97139200196</v>
      </c>
      <c r="H120" s="220">
        <f t="shared" si="23"/>
        <v>-228807.13348410092</v>
      </c>
      <c r="I120" s="230">
        <v>0</v>
      </c>
    </row>
    <row r="121" spans="1:9" x14ac:dyDescent="0.2">
      <c r="A121" s="218" t="s">
        <v>17</v>
      </c>
      <c r="B121" s="198">
        <f t="shared" si="20"/>
        <v>73865820.14650701</v>
      </c>
      <c r="C121" s="11">
        <v>5588061</v>
      </c>
      <c r="D121" s="12">
        <v>4444693.9220830016</v>
      </c>
      <c r="E121" s="12">
        <v>282993</v>
      </c>
      <c r="F121" s="220">
        <f t="shared" si="21"/>
        <v>4727686.9220830016</v>
      </c>
      <c r="G121" s="220">
        <f t="shared" si="22"/>
        <v>1143367.0779169984</v>
      </c>
      <c r="H121" s="220">
        <f t="shared" si="23"/>
        <v>860374.07791699842</v>
      </c>
      <c r="I121" s="230">
        <v>0</v>
      </c>
    </row>
    <row r="122" spans="1:9" x14ac:dyDescent="0.2">
      <c r="A122" s="218" t="s">
        <v>18</v>
      </c>
      <c r="B122" s="198">
        <f t="shared" si="20"/>
        <v>74144785.886451215</v>
      </c>
      <c r="C122" s="11">
        <v>5606759.7960000038</v>
      </c>
      <c r="D122" s="12">
        <v>5058891.5525019988</v>
      </c>
      <c r="E122" s="12">
        <v>268902.50355379842</v>
      </c>
      <c r="F122" s="220">
        <f t="shared" si="21"/>
        <v>5327794.0560557973</v>
      </c>
      <c r="G122" s="220">
        <f t="shared" si="22"/>
        <v>547868.24349800497</v>
      </c>
      <c r="H122" s="220">
        <f t="shared" si="23"/>
        <v>278965.73994420655</v>
      </c>
      <c r="I122" s="230">
        <v>0</v>
      </c>
    </row>
    <row r="123" spans="1:9" x14ac:dyDescent="0.2">
      <c r="A123" s="218" t="s">
        <v>19</v>
      </c>
      <c r="B123" s="198">
        <f t="shared" si="20"/>
        <v>74000808.815010309</v>
      </c>
      <c r="C123" s="13">
        <v>5327559.1089999974</v>
      </c>
      <c r="D123" s="13">
        <v>5096601.6475500017</v>
      </c>
      <c r="E123" s="13">
        <v>374934.53289089724</v>
      </c>
      <c r="F123" s="220">
        <f t="shared" si="21"/>
        <v>5471536.180440899</v>
      </c>
      <c r="G123" s="220">
        <f t="shared" si="22"/>
        <v>230957.46144999564</v>
      </c>
      <c r="H123" s="220">
        <f>C123-D123-E123</f>
        <v>-143977.07144090161</v>
      </c>
      <c r="I123" s="230">
        <v>0</v>
      </c>
    </row>
    <row r="124" spans="1:9" x14ac:dyDescent="0.2">
      <c r="A124" s="205" t="s">
        <v>20</v>
      </c>
      <c r="B124" s="198">
        <f t="shared" si="20"/>
        <v>73790738.49105531</v>
      </c>
      <c r="C124" s="13">
        <v>5174313.6319999993</v>
      </c>
      <c r="D124" s="13">
        <v>5025381.873100996</v>
      </c>
      <c r="E124" s="13">
        <v>359002.08285400271</v>
      </c>
      <c r="F124" s="220">
        <f>C124+E124</f>
        <v>5533315.714854002</v>
      </c>
      <c r="G124" s="220">
        <f t="shared" si="22"/>
        <v>148931.75889900327</v>
      </c>
      <c r="H124" s="220">
        <f>C124-D124-E124</f>
        <v>-210070.32395499945</v>
      </c>
      <c r="I124" s="230">
        <v>0</v>
      </c>
    </row>
    <row r="125" spans="1:9" x14ac:dyDescent="0.2">
      <c r="A125" s="218" t="s">
        <v>21</v>
      </c>
      <c r="B125" s="198">
        <f t="shared" si="20"/>
        <v>74671973.833080307</v>
      </c>
      <c r="C125" s="13">
        <v>5615129.2370000035</v>
      </c>
      <c r="D125" s="13">
        <v>4483129.5304370075</v>
      </c>
      <c r="E125" s="13">
        <v>250764.3645380009</v>
      </c>
      <c r="F125" s="220">
        <f>D125+E125</f>
        <v>4733893.8949750084</v>
      </c>
      <c r="G125" s="220">
        <f t="shared" si="22"/>
        <v>1131999.7065629959</v>
      </c>
      <c r="H125" s="220">
        <f>C125-D125-E125</f>
        <v>881235.34202499501</v>
      </c>
      <c r="I125" s="230">
        <v>0</v>
      </c>
    </row>
    <row r="126" spans="1:9" x14ac:dyDescent="0.2">
      <c r="A126" s="218" t="s">
        <v>22</v>
      </c>
      <c r="B126" s="198">
        <f t="shared" si="20"/>
        <v>75609638.741785303</v>
      </c>
      <c r="C126" s="13">
        <v>6641070.9929999933</v>
      </c>
      <c r="D126" s="13">
        <v>5412844.6702859998</v>
      </c>
      <c r="E126" s="13">
        <v>290561.41400899924</v>
      </c>
      <c r="F126" s="220">
        <f>D126+E126</f>
        <v>5703406.084294999</v>
      </c>
      <c r="G126" s="220">
        <f t="shared" si="22"/>
        <v>1228226.3227139935</v>
      </c>
      <c r="H126" s="220">
        <f>C126-D126-E126</f>
        <v>937664.90870499425</v>
      </c>
      <c r="I126" s="230">
        <v>0</v>
      </c>
    </row>
    <row r="127" spans="1:9" ht="12" thickBot="1" x14ac:dyDescent="0.25">
      <c r="A127" s="227" t="s">
        <v>23</v>
      </c>
      <c r="B127" s="209"/>
      <c r="C127" s="228"/>
      <c r="D127" s="228"/>
      <c r="E127" s="228"/>
      <c r="F127" s="228"/>
      <c r="G127" s="228"/>
      <c r="H127" s="228"/>
      <c r="I127" s="229"/>
    </row>
    <row r="129" spans="1:9" ht="12" thickBot="1" x14ac:dyDescent="0.25"/>
    <row r="130" spans="1:9" ht="12" thickBot="1" x14ac:dyDescent="0.25">
      <c r="A130" s="1832" t="s">
        <v>419</v>
      </c>
      <c r="B130" s="1833"/>
      <c r="C130" s="1833"/>
      <c r="D130" s="1833"/>
      <c r="E130" s="1833"/>
      <c r="F130" s="1833"/>
      <c r="G130" s="1833"/>
      <c r="H130" s="1833"/>
      <c r="I130" s="1834"/>
    </row>
    <row r="131" spans="1:9" ht="12.75" customHeight="1" x14ac:dyDescent="0.2">
      <c r="A131" s="1835" t="s">
        <v>420</v>
      </c>
      <c r="B131" s="184" t="s">
        <v>318</v>
      </c>
      <c r="C131" s="184" t="s">
        <v>421</v>
      </c>
      <c r="D131" s="1837" t="s">
        <v>422</v>
      </c>
      <c r="E131" s="1837" t="s">
        <v>423</v>
      </c>
      <c r="F131" s="1837" t="s">
        <v>3</v>
      </c>
      <c r="G131" s="1837" t="s">
        <v>424</v>
      </c>
      <c r="H131" s="1837" t="s">
        <v>425</v>
      </c>
      <c r="I131" s="1839" t="s">
        <v>82</v>
      </c>
    </row>
    <row r="132" spans="1:9" ht="27" customHeight="1" thickBot="1" x14ac:dyDescent="0.25">
      <c r="A132" s="1836"/>
      <c r="B132" s="185"/>
      <c r="C132" s="186"/>
      <c r="D132" s="1838"/>
      <c r="E132" s="1838"/>
      <c r="F132" s="1838"/>
      <c r="G132" s="1838"/>
      <c r="H132" s="1838"/>
      <c r="I132" s="1840"/>
    </row>
    <row r="133" spans="1:9" x14ac:dyDescent="0.2">
      <c r="A133" s="215"/>
      <c r="B133" s="198">
        <v>75609638.741785303</v>
      </c>
      <c r="C133" s="189">
        <v>2</v>
      </c>
      <c r="D133" s="189">
        <v>5</v>
      </c>
      <c r="E133" s="189">
        <v>7</v>
      </c>
      <c r="F133" s="189" t="s">
        <v>7</v>
      </c>
      <c r="G133" s="189" t="s">
        <v>8</v>
      </c>
      <c r="H133" s="231"/>
      <c r="I133" s="217"/>
    </row>
    <row r="134" spans="1:9" x14ac:dyDescent="0.2">
      <c r="A134" s="218" t="s">
        <v>11</v>
      </c>
      <c r="B134" s="195">
        <f t="shared" ref="B134:B145" si="24">B133+H134</f>
        <v>76272476.555348307</v>
      </c>
      <c r="C134" s="201">
        <v>6400369.5160000008</v>
      </c>
      <c r="D134" s="201">
        <v>19638.543610000008</v>
      </c>
      <c r="E134" s="201">
        <v>5717893.158827004</v>
      </c>
      <c r="F134" s="220">
        <f t="shared" ref="F134:F145" si="25">D134+E134</f>
        <v>5737531.7024370041</v>
      </c>
      <c r="G134" s="220">
        <f t="shared" ref="G134:G145" si="26">C134-D134</f>
        <v>6380730.9723900007</v>
      </c>
      <c r="H134" s="220">
        <f t="shared" ref="H134:H145" si="27">C134-D134-E134</f>
        <v>662837.81356299669</v>
      </c>
      <c r="I134" s="230">
        <v>0</v>
      </c>
    </row>
    <row r="135" spans="1:9" x14ac:dyDescent="0.2">
      <c r="A135" s="218" t="s">
        <v>12</v>
      </c>
      <c r="B135" s="198">
        <f t="shared" si="24"/>
        <v>76826390.913868308</v>
      </c>
      <c r="C135" s="201">
        <v>6245452.7532899994</v>
      </c>
      <c r="D135" s="201">
        <v>3770254.2731239987</v>
      </c>
      <c r="E135" s="201">
        <v>1921284.1216460001</v>
      </c>
      <c r="F135" s="220">
        <f t="shared" si="25"/>
        <v>5691538.3947699983</v>
      </c>
      <c r="G135" s="220">
        <f t="shared" si="26"/>
        <v>2475198.4801660008</v>
      </c>
      <c r="H135" s="220">
        <f t="shared" si="27"/>
        <v>553914.35852000071</v>
      </c>
      <c r="I135" s="230">
        <v>0</v>
      </c>
    </row>
    <row r="136" spans="1:9" x14ac:dyDescent="0.2">
      <c r="A136" s="218" t="s">
        <v>13</v>
      </c>
      <c r="B136" s="198">
        <f t="shared" si="24"/>
        <v>76605802.810105413</v>
      </c>
      <c r="C136" s="201">
        <v>6158373.3139999993</v>
      </c>
      <c r="D136" s="201">
        <v>5690523.8958319984</v>
      </c>
      <c r="E136" s="201">
        <v>688437.52193089947</v>
      </c>
      <c r="F136" s="220">
        <f t="shared" si="25"/>
        <v>6378961.4177628979</v>
      </c>
      <c r="G136" s="220">
        <f t="shared" si="26"/>
        <v>467849.41816800088</v>
      </c>
      <c r="H136" s="220">
        <f t="shared" si="27"/>
        <v>-220588.10376289859</v>
      </c>
      <c r="I136" s="230">
        <v>0</v>
      </c>
    </row>
    <row r="137" spans="1:9" x14ac:dyDescent="0.2">
      <c r="A137" s="218" t="s">
        <v>14</v>
      </c>
      <c r="B137" s="198">
        <f t="shared" si="24"/>
        <v>76818750.223573416</v>
      </c>
      <c r="C137" s="201">
        <v>5817547.949000001</v>
      </c>
      <c r="D137" s="201">
        <v>5302815.8091639951</v>
      </c>
      <c r="E137" s="201">
        <v>301784.7263679998</v>
      </c>
      <c r="F137" s="220">
        <f t="shared" si="25"/>
        <v>5604600.5355319949</v>
      </c>
      <c r="G137" s="220">
        <f t="shared" si="26"/>
        <v>514732.13983600587</v>
      </c>
      <c r="H137" s="220">
        <f t="shared" si="27"/>
        <v>212947.41346800607</v>
      </c>
      <c r="I137" s="230">
        <v>0</v>
      </c>
    </row>
    <row r="138" spans="1:9" x14ac:dyDescent="0.2">
      <c r="A138" s="218" t="s">
        <v>15</v>
      </c>
      <c r="B138" s="198">
        <f t="shared" si="24"/>
        <v>76122769.785870522</v>
      </c>
      <c r="C138" s="199">
        <v>5190837.178828001</v>
      </c>
      <c r="D138" s="199">
        <v>5558138.1065279972</v>
      </c>
      <c r="E138" s="199">
        <v>328679.51000289991</v>
      </c>
      <c r="F138" s="220">
        <f t="shared" si="25"/>
        <v>5886817.6165308971</v>
      </c>
      <c r="G138" s="220">
        <f t="shared" si="26"/>
        <v>-367300.92769999616</v>
      </c>
      <c r="H138" s="220">
        <f t="shared" si="27"/>
        <v>-695980.43770289607</v>
      </c>
      <c r="I138" s="224">
        <v>0</v>
      </c>
    </row>
    <row r="139" spans="1:9" x14ac:dyDescent="0.2">
      <c r="A139" s="218" t="s">
        <v>16</v>
      </c>
      <c r="B139" s="198">
        <f t="shared" si="24"/>
        <v>75924650.523864806</v>
      </c>
      <c r="C139" s="199">
        <v>5548298.0269999988</v>
      </c>
      <c r="D139" s="199">
        <v>5417458.0232560113</v>
      </c>
      <c r="E139" s="199">
        <v>328959.26574970037</v>
      </c>
      <c r="F139" s="220">
        <f t="shared" si="25"/>
        <v>5746417.2890057117</v>
      </c>
      <c r="G139" s="220">
        <f t="shared" si="26"/>
        <v>130840.00374398753</v>
      </c>
      <c r="H139" s="220">
        <f t="shared" si="27"/>
        <v>-198119.26200571284</v>
      </c>
      <c r="I139" s="230">
        <v>0</v>
      </c>
    </row>
    <row r="140" spans="1:9" x14ac:dyDescent="0.2">
      <c r="A140" s="218" t="s">
        <v>17</v>
      </c>
      <c r="B140" s="198">
        <f t="shared" si="24"/>
        <v>76924743.203650802</v>
      </c>
      <c r="C140" s="199">
        <v>6377974.3338500038</v>
      </c>
      <c r="D140" s="199">
        <v>5053269.811019998</v>
      </c>
      <c r="E140" s="199">
        <v>324611.84304400161</v>
      </c>
      <c r="F140" s="220">
        <f t="shared" si="25"/>
        <v>5377881.6540639997</v>
      </c>
      <c r="G140" s="220">
        <f t="shared" si="26"/>
        <v>1324704.5228300057</v>
      </c>
      <c r="H140" s="220">
        <f t="shared" si="27"/>
        <v>1000092.6797860041</v>
      </c>
      <c r="I140" s="230">
        <v>0</v>
      </c>
    </row>
    <row r="141" spans="1:9" x14ac:dyDescent="0.2">
      <c r="A141" s="218" t="s">
        <v>18</v>
      </c>
      <c r="B141" s="198">
        <f t="shared" si="24"/>
        <v>77478064.402103901</v>
      </c>
      <c r="C141" s="199">
        <v>6554951.5679999962</v>
      </c>
      <c r="D141" s="199">
        <v>5648399.8301380016</v>
      </c>
      <c r="E141" s="199">
        <v>353230.53940889984</v>
      </c>
      <c r="F141" s="220">
        <f t="shared" si="25"/>
        <v>6001630.3695469014</v>
      </c>
      <c r="G141" s="220">
        <f t="shared" si="26"/>
        <v>906551.73786199465</v>
      </c>
      <c r="H141" s="220">
        <f t="shared" si="27"/>
        <v>553321.19845309481</v>
      </c>
      <c r="I141" s="230">
        <v>0</v>
      </c>
    </row>
    <row r="142" spans="1:9" x14ac:dyDescent="0.2">
      <c r="A142" s="218" t="s">
        <v>19</v>
      </c>
      <c r="B142" s="198">
        <f t="shared" si="24"/>
        <v>76933232.676181108</v>
      </c>
      <c r="C142" s="238">
        <v>5401031.8119999915</v>
      </c>
      <c r="D142" s="238">
        <v>5687761.5449739918</v>
      </c>
      <c r="E142" s="238">
        <v>258101.99294880033</v>
      </c>
      <c r="F142" s="220">
        <f t="shared" si="25"/>
        <v>5945863.5379227921</v>
      </c>
      <c r="G142" s="220">
        <f t="shared" si="26"/>
        <v>-286729.73297400028</v>
      </c>
      <c r="H142" s="220">
        <f t="shared" si="27"/>
        <v>-544831.7259228006</v>
      </c>
      <c r="I142" s="230">
        <v>0</v>
      </c>
    </row>
    <row r="143" spans="1:9" x14ac:dyDescent="0.2">
      <c r="A143" s="205" t="s">
        <v>20</v>
      </c>
      <c r="B143" s="198">
        <f t="shared" si="24"/>
        <v>76284525.49151209</v>
      </c>
      <c r="C143" s="199">
        <v>5544031.6309560016</v>
      </c>
      <c r="D143" s="199">
        <v>5739825.8348500133</v>
      </c>
      <c r="E143" s="199">
        <v>452912.98077499866</v>
      </c>
      <c r="F143" s="220">
        <f t="shared" si="25"/>
        <v>6192738.8156250119</v>
      </c>
      <c r="G143" s="220">
        <f t="shared" si="26"/>
        <v>-195794.20389401168</v>
      </c>
      <c r="H143" s="220">
        <f t="shared" si="27"/>
        <v>-648707.18466901034</v>
      </c>
      <c r="I143" s="230">
        <v>0</v>
      </c>
    </row>
    <row r="144" spans="1:9" x14ac:dyDescent="0.2">
      <c r="A144" s="218" t="s">
        <v>21</v>
      </c>
      <c r="B144" s="198">
        <f t="shared" si="24"/>
        <v>76704823.395272493</v>
      </c>
      <c r="C144" s="199">
        <v>5794415.9145940021</v>
      </c>
      <c r="D144" s="199">
        <v>5080753.9784109965</v>
      </c>
      <c r="E144" s="199">
        <v>293364.03242260031</v>
      </c>
      <c r="F144" s="220">
        <f t="shared" si="25"/>
        <v>5374118.0108335968</v>
      </c>
      <c r="G144" s="220">
        <f t="shared" si="26"/>
        <v>713661.93618300557</v>
      </c>
      <c r="H144" s="220">
        <f t="shared" si="27"/>
        <v>420297.90376040526</v>
      </c>
      <c r="I144" s="230">
        <v>0</v>
      </c>
    </row>
    <row r="145" spans="1:9" x14ac:dyDescent="0.2">
      <c r="A145" s="218" t="s">
        <v>22</v>
      </c>
      <c r="B145" s="198">
        <f t="shared" si="24"/>
        <v>78394396.975291803</v>
      </c>
      <c r="C145" s="199">
        <v>7572743.8362020031</v>
      </c>
      <c r="D145" s="199">
        <v>5583186.3450139984</v>
      </c>
      <c r="E145" s="199">
        <v>299983.91116870008</v>
      </c>
      <c r="F145" s="220">
        <f t="shared" si="25"/>
        <v>5883170.2561826985</v>
      </c>
      <c r="G145" s="220">
        <f t="shared" si="26"/>
        <v>1989557.4911880046</v>
      </c>
      <c r="H145" s="220">
        <f t="shared" si="27"/>
        <v>1689573.5800193045</v>
      </c>
      <c r="I145" s="230">
        <v>0</v>
      </c>
    </row>
    <row r="146" spans="1:9" ht="12" thickBot="1" x14ac:dyDescent="0.25">
      <c r="A146" s="227" t="s">
        <v>23</v>
      </c>
      <c r="B146" s="209"/>
      <c r="C146" s="228"/>
      <c r="D146" s="228"/>
      <c r="E146" s="228"/>
      <c r="F146" s="228"/>
      <c r="G146" s="228"/>
      <c r="H146" s="228"/>
      <c r="I146" s="229"/>
    </row>
    <row r="148" spans="1:9" ht="12" thickBot="1" x14ac:dyDescent="0.25"/>
    <row r="149" spans="1:9" ht="12" thickBot="1" x14ac:dyDescent="0.25">
      <c r="A149" s="1832" t="s">
        <v>453</v>
      </c>
      <c r="B149" s="1833"/>
      <c r="C149" s="1833"/>
      <c r="D149" s="1833"/>
      <c r="E149" s="1833"/>
      <c r="F149" s="1833"/>
      <c r="G149" s="1833"/>
      <c r="H149" s="1833"/>
      <c r="I149" s="1834"/>
    </row>
    <row r="150" spans="1:9" x14ac:dyDescent="0.2">
      <c r="A150" s="1835" t="s">
        <v>454</v>
      </c>
      <c r="B150" s="184" t="s">
        <v>318</v>
      </c>
      <c r="C150" s="184" t="s">
        <v>455</v>
      </c>
      <c r="D150" s="1837" t="s">
        <v>456</v>
      </c>
      <c r="E150" s="1837" t="s">
        <v>457</v>
      </c>
      <c r="F150" s="1837" t="s">
        <v>3</v>
      </c>
      <c r="G150" s="1837" t="s">
        <v>458</v>
      </c>
      <c r="H150" s="1837" t="s">
        <v>459</v>
      </c>
      <c r="I150" s="1839" t="s">
        <v>82</v>
      </c>
    </row>
    <row r="151" spans="1:9" ht="24.75" customHeight="1" thickBot="1" x14ac:dyDescent="0.25">
      <c r="A151" s="1836"/>
      <c r="B151" s="185"/>
      <c r="C151" s="186"/>
      <c r="D151" s="1838"/>
      <c r="E151" s="1838"/>
      <c r="F151" s="1838"/>
      <c r="G151" s="1838"/>
      <c r="H151" s="1838"/>
      <c r="I151" s="1840"/>
    </row>
    <row r="152" spans="1:9" x14ac:dyDescent="0.2">
      <c r="A152" s="215"/>
      <c r="B152" s="198">
        <f>B145</f>
        <v>78394396.975291803</v>
      </c>
      <c r="C152" s="189">
        <v>2</v>
      </c>
      <c r="D152" s="189">
        <v>5</v>
      </c>
      <c r="E152" s="189">
        <v>7</v>
      </c>
      <c r="F152" s="189" t="s">
        <v>7</v>
      </c>
      <c r="G152" s="189" t="s">
        <v>8</v>
      </c>
      <c r="H152" s="231"/>
      <c r="I152" s="217"/>
    </row>
    <row r="153" spans="1:9" x14ac:dyDescent="0.2">
      <c r="A153" s="218" t="s">
        <v>11</v>
      </c>
      <c r="B153" s="195">
        <f t="shared" ref="B153:B160" si="28">B152+H153</f>
        <v>79437475.903799921</v>
      </c>
      <c r="C153" s="201">
        <v>7902271.8631520011</v>
      </c>
      <c r="D153" s="201">
        <v>4793435.8877759995</v>
      </c>
      <c r="E153" s="201">
        <v>2065757.0468678903</v>
      </c>
      <c r="F153" s="220">
        <f t="shared" ref="F153:F164" si="29">D153+E153</f>
        <v>6859192.9346438898</v>
      </c>
      <c r="G153" s="220">
        <f t="shared" ref="G153:G164" si="30">C153-D153</f>
        <v>3108835.9753760016</v>
      </c>
      <c r="H153" s="220">
        <f t="shared" ref="H153:H164" si="31">C153-D153-E153</f>
        <v>1043078.9285081113</v>
      </c>
      <c r="I153" s="230">
        <v>0</v>
      </c>
    </row>
    <row r="154" spans="1:9" x14ac:dyDescent="0.2">
      <c r="A154" s="218" t="s">
        <v>12</v>
      </c>
      <c r="B154" s="198">
        <f t="shared" si="28"/>
        <v>80288828.574913919</v>
      </c>
      <c r="C154" s="199">
        <v>7515728.4556340016</v>
      </c>
      <c r="D154" s="199">
        <v>4569541.0129539976</v>
      </c>
      <c r="E154" s="199">
        <v>2094834.7715659998</v>
      </c>
      <c r="F154" s="220">
        <f t="shared" si="29"/>
        <v>6664375.7845199974</v>
      </c>
      <c r="G154" s="220">
        <f t="shared" si="30"/>
        <v>2946187.4426800041</v>
      </c>
      <c r="H154" s="220">
        <f t="shared" si="31"/>
        <v>851352.67111400422</v>
      </c>
      <c r="I154" s="230">
        <v>0</v>
      </c>
    </row>
    <row r="155" spans="1:9" x14ac:dyDescent="0.2">
      <c r="A155" s="218" t="s">
        <v>13</v>
      </c>
      <c r="B155" s="198">
        <f t="shared" si="28"/>
        <v>80426272.684776917</v>
      </c>
      <c r="C155" s="199">
        <v>7857071.2617400028</v>
      </c>
      <c r="D155" s="199">
        <v>6691412.8124700021</v>
      </c>
      <c r="E155" s="199">
        <v>1028214.3394070007</v>
      </c>
      <c r="F155" s="220">
        <f t="shared" si="29"/>
        <v>7719627.1518770028</v>
      </c>
      <c r="G155" s="220">
        <f t="shared" si="30"/>
        <v>1165658.4492700007</v>
      </c>
      <c r="H155" s="220">
        <f t="shared" si="31"/>
        <v>137444.10986299999</v>
      </c>
      <c r="I155" s="230">
        <v>0</v>
      </c>
    </row>
    <row r="156" spans="1:9" x14ac:dyDescent="0.2">
      <c r="A156" s="218" t="s">
        <v>14</v>
      </c>
      <c r="B156" s="198">
        <f t="shared" si="28"/>
        <v>79617379.684776917</v>
      </c>
      <c r="C156" s="31">
        <v>6186945</v>
      </c>
      <c r="D156" s="31">
        <v>6531117</v>
      </c>
      <c r="E156" s="31">
        <v>464721</v>
      </c>
      <c r="F156" s="220">
        <f t="shared" si="29"/>
        <v>6995838</v>
      </c>
      <c r="G156" s="220">
        <f t="shared" si="30"/>
        <v>-344172</v>
      </c>
      <c r="H156" s="220">
        <f t="shared" si="31"/>
        <v>-808893</v>
      </c>
      <c r="I156" s="230">
        <v>0</v>
      </c>
    </row>
    <row r="157" spans="1:9" x14ac:dyDescent="0.2">
      <c r="A157" s="218" t="s">
        <v>15</v>
      </c>
      <c r="B157" s="198">
        <f t="shared" si="28"/>
        <v>79499358.535898983</v>
      </c>
      <c r="C157" s="206">
        <v>6188302.736056</v>
      </c>
      <c r="D157" s="206">
        <v>5969487.9084380306</v>
      </c>
      <c r="E157" s="206">
        <v>336835.97649590019</v>
      </c>
      <c r="F157" s="220">
        <f t="shared" si="29"/>
        <v>6306323.8849339308</v>
      </c>
      <c r="G157" s="220">
        <f t="shared" si="30"/>
        <v>218814.82761796936</v>
      </c>
      <c r="H157" s="220">
        <f t="shared" si="31"/>
        <v>-118021.14887793083</v>
      </c>
      <c r="I157" s="224">
        <v>0</v>
      </c>
    </row>
    <row r="158" spans="1:9" x14ac:dyDescent="0.2">
      <c r="A158" s="218" t="s">
        <v>16</v>
      </c>
      <c r="B158" s="198">
        <f t="shared" si="28"/>
        <v>79997520.278935134</v>
      </c>
      <c r="C158" s="206">
        <v>6553744.2842140049</v>
      </c>
      <c r="D158" s="206">
        <v>5610348.8842679597</v>
      </c>
      <c r="E158" s="206">
        <v>445233.65690990072</v>
      </c>
      <c r="F158" s="220">
        <f t="shared" si="29"/>
        <v>6055582.5411778605</v>
      </c>
      <c r="G158" s="220">
        <f t="shared" si="30"/>
        <v>943395.39994604513</v>
      </c>
      <c r="H158" s="220">
        <f t="shared" si="31"/>
        <v>498161.74303614441</v>
      </c>
      <c r="I158" s="230">
        <v>0</v>
      </c>
    </row>
    <row r="159" spans="1:9" x14ac:dyDescent="0.2">
      <c r="A159" s="239" t="s">
        <v>17</v>
      </c>
      <c r="B159" s="240">
        <f t="shared" si="28"/>
        <v>80005681.364387408</v>
      </c>
      <c r="C159" s="241">
        <v>6553744.2842139974</v>
      </c>
      <c r="D159" s="241">
        <v>6230846.1468520164</v>
      </c>
      <c r="E159" s="241">
        <v>314737.0519097019</v>
      </c>
      <c r="F159" s="242">
        <f t="shared" si="29"/>
        <v>6545583.1987617183</v>
      </c>
      <c r="G159" s="242">
        <f t="shared" si="30"/>
        <v>322898.13736198097</v>
      </c>
      <c r="H159" s="242">
        <f t="shared" si="31"/>
        <v>8161.085452279076</v>
      </c>
      <c r="I159" s="243">
        <v>0</v>
      </c>
    </row>
    <row r="160" spans="1:9" x14ac:dyDescent="0.2">
      <c r="A160" s="239" t="s">
        <v>18</v>
      </c>
      <c r="B160" s="240">
        <f t="shared" si="28"/>
        <v>79791652.962683514</v>
      </c>
      <c r="C160" s="241">
        <v>7358491.039474003</v>
      </c>
      <c r="D160" s="241">
        <v>7103149.6920100003</v>
      </c>
      <c r="E160" s="241">
        <v>469369.7491678996</v>
      </c>
      <c r="F160" s="242">
        <f t="shared" si="29"/>
        <v>7572519.4411778999</v>
      </c>
      <c r="G160" s="242">
        <f t="shared" si="30"/>
        <v>255341.34746400267</v>
      </c>
      <c r="H160" s="242">
        <f t="shared" si="31"/>
        <v>-214028.40170389693</v>
      </c>
      <c r="I160" s="243">
        <v>0</v>
      </c>
    </row>
    <row r="161" spans="1:9" x14ac:dyDescent="0.2">
      <c r="A161" s="239" t="s">
        <v>19</v>
      </c>
      <c r="B161" s="240">
        <f>B160+H161</f>
        <v>78554733.537340716</v>
      </c>
      <c r="C161" s="244">
        <v>6162924.8334880024</v>
      </c>
      <c r="D161" s="244">
        <v>7005111.6888180003</v>
      </c>
      <c r="E161" s="244">
        <v>394732.57001279946</v>
      </c>
      <c r="F161" s="242">
        <f>D161+E161</f>
        <v>7399844.2588307997</v>
      </c>
      <c r="G161" s="242">
        <f>C161-D161</f>
        <v>-842186.85532999784</v>
      </c>
      <c r="H161" s="242">
        <f>C161-D161-E161</f>
        <v>-1236919.4253427973</v>
      </c>
      <c r="I161" s="243">
        <v>0</v>
      </c>
    </row>
    <row r="162" spans="1:9" x14ac:dyDescent="0.2">
      <c r="A162" s="205" t="s">
        <v>20</v>
      </c>
      <c r="B162" s="240">
        <f>B161+H162</f>
        <v>77962798.139471531</v>
      </c>
      <c r="C162" s="241">
        <v>5848662.9978920072</v>
      </c>
      <c r="D162" s="241">
        <v>6104849.7476359978</v>
      </c>
      <c r="E162" s="241">
        <v>335748.6481251996</v>
      </c>
      <c r="F162" s="242">
        <f t="shared" si="29"/>
        <v>6440598.3957611974</v>
      </c>
      <c r="G162" s="242">
        <f t="shared" si="30"/>
        <v>-256186.7497439906</v>
      </c>
      <c r="H162" s="242">
        <f t="shared" si="31"/>
        <v>-591935.3978691902</v>
      </c>
      <c r="I162" s="243">
        <v>0</v>
      </c>
    </row>
    <row r="163" spans="1:9" x14ac:dyDescent="0.2">
      <c r="A163" s="218" t="s">
        <v>21</v>
      </c>
      <c r="B163" s="240">
        <f t="shared" ref="B163:B164" si="32">B162+H163</f>
        <v>78481014.174929664</v>
      </c>
      <c r="C163" s="244">
        <v>6502314.5754599869</v>
      </c>
      <c r="D163" s="244">
        <v>798011.29074204713</v>
      </c>
      <c r="E163" s="244">
        <v>5186087.249259809</v>
      </c>
      <c r="F163" s="242">
        <f t="shared" si="29"/>
        <v>5984098.5400018562</v>
      </c>
      <c r="G163" s="242">
        <f t="shared" si="30"/>
        <v>5704303.2847179398</v>
      </c>
      <c r="H163" s="242">
        <f t="shared" si="31"/>
        <v>518216.03545813076</v>
      </c>
      <c r="I163" s="243">
        <v>0</v>
      </c>
    </row>
    <row r="164" spans="1:9" x14ac:dyDescent="0.2">
      <c r="A164" s="218" t="s">
        <v>22</v>
      </c>
      <c r="B164" s="240">
        <f t="shared" si="32"/>
        <v>79249437.670157552</v>
      </c>
      <c r="C164" s="244">
        <v>7458985.6683220118</v>
      </c>
      <c r="D164" s="244">
        <v>6200688.0662899762</v>
      </c>
      <c r="E164" s="244">
        <v>489874.1068041455</v>
      </c>
      <c r="F164" s="242">
        <f t="shared" si="29"/>
        <v>6690562.1730941217</v>
      </c>
      <c r="G164" s="242">
        <f t="shared" si="30"/>
        <v>1258297.6020320356</v>
      </c>
      <c r="H164" s="242">
        <f t="shared" si="31"/>
        <v>768423.49522789009</v>
      </c>
      <c r="I164" s="243">
        <v>0</v>
      </c>
    </row>
    <row r="165" spans="1:9" ht="12" thickBot="1" x14ac:dyDescent="0.25">
      <c r="A165" s="227" t="s">
        <v>23</v>
      </c>
      <c r="B165" s="245"/>
      <c r="C165" s="246">
        <f>SUM(C153:C164)</f>
        <v>82089186.999646023</v>
      </c>
      <c r="D165" s="246"/>
      <c r="E165" s="246"/>
      <c r="F165" s="246">
        <f>SUM(F153:F164)</f>
        <v>81234146.304780275</v>
      </c>
      <c r="G165" s="246"/>
      <c r="H165" s="246"/>
      <c r="I165" s="247"/>
    </row>
    <row r="167" spans="1:9" ht="12" thickBot="1" x14ac:dyDescent="0.25"/>
    <row r="168" spans="1:9" ht="12" thickBot="1" x14ac:dyDescent="0.25">
      <c r="A168" s="1832" t="s">
        <v>563</v>
      </c>
      <c r="B168" s="1833"/>
      <c r="C168" s="1833"/>
      <c r="D168" s="1833"/>
      <c r="E168" s="1833"/>
      <c r="F168" s="1833"/>
      <c r="G168" s="1833"/>
      <c r="H168" s="1833"/>
      <c r="I168" s="1834"/>
    </row>
    <row r="169" spans="1:9" x14ac:dyDescent="0.2">
      <c r="A169" s="1835" t="s">
        <v>564</v>
      </c>
      <c r="B169" s="184" t="s">
        <v>318</v>
      </c>
      <c r="C169" s="184" t="s">
        <v>565</v>
      </c>
      <c r="D169" s="1837" t="s">
        <v>566</v>
      </c>
      <c r="E169" s="1837" t="s">
        <v>457</v>
      </c>
      <c r="F169" s="1837" t="s">
        <v>3</v>
      </c>
      <c r="G169" s="1837" t="s">
        <v>458</v>
      </c>
      <c r="H169" s="1837" t="s">
        <v>459</v>
      </c>
      <c r="I169" s="1839" t="s">
        <v>82</v>
      </c>
    </row>
    <row r="170" spans="1:9" ht="12" thickBot="1" x14ac:dyDescent="0.25">
      <c r="A170" s="1836"/>
      <c r="B170" s="185"/>
      <c r="C170" s="186"/>
      <c r="D170" s="1838"/>
      <c r="E170" s="1838"/>
      <c r="F170" s="1838"/>
      <c r="G170" s="1838"/>
      <c r="H170" s="1838"/>
      <c r="I170" s="1840"/>
    </row>
    <row r="171" spans="1:9" x14ac:dyDescent="0.2">
      <c r="A171" s="215"/>
      <c r="B171" s="248">
        <v>79910252</v>
      </c>
      <c r="C171" s="189">
        <v>2</v>
      </c>
      <c r="D171" s="189">
        <v>5</v>
      </c>
      <c r="E171" s="189">
        <v>7</v>
      </c>
      <c r="F171" s="189" t="s">
        <v>7</v>
      </c>
      <c r="G171" s="189" t="s">
        <v>8</v>
      </c>
      <c r="H171" s="231"/>
      <c r="I171" s="217"/>
    </row>
    <row r="172" spans="1:9" x14ac:dyDescent="0.2">
      <c r="A172" s="218" t="s">
        <v>11</v>
      </c>
      <c r="B172" s="195">
        <f t="shared" ref="B172:B175" si="33">B171+H172</f>
        <v>80265490.440965995</v>
      </c>
      <c r="C172" s="199">
        <v>7236859.7434060005</v>
      </c>
      <c r="D172" s="199">
        <v>17571.253622000007</v>
      </c>
      <c r="E172" s="249">
        <v>6864050.0488180062</v>
      </c>
      <c r="F172" s="220">
        <f t="shared" ref="F172:F175" si="34">D172+E172</f>
        <v>6881621.3024400063</v>
      </c>
      <c r="G172" s="220">
        <f t="shared" ref="G172:G175" si="35">C172-D172</f>
        <v>7219288.4897840004</v>
      </c>
      <c r="H172" s="220">
        <f t="shared" ref="H172:H175" si="36">C172-D172-E172</f>
        <v>355238.44096599426</v>
      </c>
      <c r="I172" s="230">
        <v>0</v>
      </c>
    </row>
    <row r="173" spans="1:9" x14ac:dyDescent="0.2">
      <c r="A173" s="218" t="s">
        <v>12</v>
      </c>
      <c r="B173" s="198">
        <f t="shared" si="33"/>
        <v>80928746.536705986</v>
      </c>
      <c r="C173" s="199">
        <v>7477014.3796620006</v>
      </c>
      <c r="D173" s="199">
        <v>4674205.6317699999</v>
      </c>
      <c r="E173" s="199">
        <v>2139552.6521520047</v>
      </c>
      <c r="F173" s="220">
        <f t="shared" si="34"/>
        <v>6813758.2839220045</v>
      </c>
      <c r="G173" s="220">
        <f t="shared" si="35"/>
        <v>2802808.7478920007</v>
      </c>
      <c r="H173" s="220">
        <f t="shared" si="36"/>
        <v>663256.09573999606</v>
      </c>
      <c r="I173" s="230">
        <v>0</v>
      </c>
    </row>
    <row r="174" spans="1:9" x14ac:dyDescent="0.2">
      <c r="A174" s="218" t="s">
        <v>13</v>
      </c>
      <c r="B174" s="198">
        <f t="shared" si="33"/>
        <v>80025934.66066137</v>
      </c>
      <c r="C174" s="199">
        <v>6588875.1070880033</v>
      </c>
      <c r="D174" s="199">
        <v>6660084.4158700025</v>
      </c>
      <c r="E174" s="199">
        <v>831602.56726261042</v>
      </c>
      <c r="F174" s="220">
        <f t="shared" si="34"/>
        <v>7491686.9831326129</v>
      </c>
      <c r="G174" s="220">
        <f t="shared" si="35"/>
        <v>-71209.308781999163</v>
      </c>
      <c r="H174" s="220">
        <f t="shared" si="36"/>
        <v>-902811.87604460958</v>
      </c>
      <c r="I174" s="230">
        <v>0</v>
      </c>
    </row>
    <row r="175" spans="1:9" x14ac:dyDescent="0.2">
      <c r="A175" s="218" t="s">
        <v>14</v>
      </c>
      <c r="B175" s="198">
        <f t="shared" si="33"/>
        <v>80223224.66066137</v>
      </c>
      <c r="C175" s="31">
        <v>6321511</v>
      </c>
      <c r="D175" s="31">
        <v>5757211</v>
      </c>
      <c r="E175" s="31">
        <v>367010</v>
      </c>
      <c r="F175" s="220">
        <f t="shared" si="34"/>
        <v>6124221</v>
      </c>
      <c r="G175" s="220">
        <f t="shared" si="35"/>
        <v>564300</v>
      </c>
      <c r="H175" s="220">
        <f t="shared" si="36"/>
        <v>197290</v>
      </c>
      <c r="I175" s="230">
        <v>0</v>
      </c>
    </row>
    <row r="176" spans="1:9" x14ac:dyDescent="0.2">
      <c r="A176" s="218" t="s">
        <v>15</v>
      </c>
      <c r="B176" s="198"/>
      <c r="C176" s="206"/>
      <c r="D176" s="206"/>
      <c r="E176" s="206"/>
      <c r="F176" s="220"/>
      <c r="G176" s="220"/>
      <c r="H176" s="220"/>
      <c r="I176" s="224"/>
    </row>
    <row r="177" spans="1:9" x14ac:dyDescent="0.2">
      <c r="A177" s="218" t="s">
        <v>16</v>
      </c>
      <c r="B177" s="198"/>
      <c r="C177" s="206"/>
      <c r="D177" s="206"/>
      <c r="E177" s="206"/>
      <c r="F177" s="220"/>
      <c r="G177" s="220"/>
      <c r="H177" s="220"/>
      <c r="I177" s="230"/>
    </row>
    <row r="178" spans="1:9" x14ac:dyDescent="0.2">
      <c r="A178" s="218" t="s">
        <v>17</v>
      </c>
      <c r="B178" s="240"/>
      <c r="C178" s="241"/>
      <c r="D178" s="241"/>
      <c r="E178" s="241"/>
      <c r="F178" s="242"/>
      <c r="G178" s="242"/>
      <c r="H178" s="242"/>
      <c r="I178" s="243"/>
    </row>
    <row r="179" spans="1:9" x14ac:dyDescent="0.2">
      <c r="A179" s="218" t="s">
        <v>18</v>
      </c>
      <c r="B179" s="240"/>
      <c r="C179" s="241"/>
      <c r="D179" s="241"/>
      <c r="E179" s="241"/>
      <c r="F179" s="242"/>
      <c r="G179" s="242"/>
      <c r="H179" s="242"/>
      <c r="I179" s="243"/>
    </row>
    <row r="180" spans="1:9" x14ac:dyDescent="0.2">
      <c r="A180" s="218" t="s">
        <v>19</v>
      </c>
      <c r="B180" s="240"/>
      <c r="C180" s="244"/>
      <c r="D180" s="244"/>
      <c r="E180" s="244"/>
      <c r="F180" s="242"/>
      <c r="G180" s="242"/>
      <c r="H180" s="242"/>
      <c r="I180" s="243"/>
    </row>
    <row r="181" spans="1:9" x14ac:dyDescent="0.2">
      <c r="A181" s="205" t="s">
        <v>20</v>
      </c>
      <c r="B181" s="240"/>
      <c r="C181" s="241"/>
      <c r="D181" s="241"/>
      <c r="E181" s="241"/>
      <c r="F181" s="242"/>
      <c r="G181" s="242"/>
      <c r="H181" s="242"/>
      <c r="I181" s="243"/>
    </row>
    <row r="182" spans="1:9" x14ac:dyDescent="0.2">
      <c r="A182" s="218" t="s">
        <v>21</v>
      </c>
      <c r="B182" s="240"/>
      <c r="C182" s="244"/>
      <c r="D182" s="244"/>
      <c r="E182" s="244"/>
      <c r="F182" s="242"/>
      <c r="G182" s="242"/>
      <c r="H182" s="242"/>
      <c r="I182" s="243"/>
    </row>
    <row r="183" spans="1:9" x14ac:dyDescent="0.2">
      <c r="A183" s="218" t="s">
        <v>22</v>
      </c>
      <c r="B183" s="240"/>
      <c r="C183" s="244"/>
      <c r="D183" s="244"/>
      <c r="E183" s="244"/>
      <c r="F183" s="242"/>
      <c r="G183" s="242"/>
      <c r="H183" s="242"/>
      <c r="I183" s="243"/>
    </row>
    <row r="184" spans="1:9" ht="12" thickBot="1" x14ac:dyDescent="0.25">
      <c r="A184" s="227" t="s">
        <v>23</v>
      </c>
      <c r="B184" s="245"/>
      <c r="C184" s="246"/>
      <c r="D184" s="246"/>
      <c r="E184" s="246"/>
      <c r="F184" s="246"/>
      <c r="G184" s="246"/>
      <c r="H184" s="246"/>
      <c r="I184" s="247"/>
    </row>
    <row r="186" spans="1:9" ht="12" thickBot="1" x14ac:dyDescent="0.25"/>
    <row r="187" spans="1:9" ht="12" thickBot="1" x14ac:dyDescent="0.25">
      <c r="F187" s="1827" t="s">
        <v>460</v>
      </c>
      <c r="G187" s="1828"/>
      <c r="H187" s="1829"/>
    </row>
  </sheetData>
  <mergeCells count="81">
    <mergeCell ref="A149:I149"/>
    <mergeCell ref="A150:A151"/>
    <mergeCell ref="D150:D151"/>
    <mergeCell ref="E150:E151"/>
    <mergeCell ref="F150:F151"/>
    <mergeCell ref="G150:G151"/>
    <mergeCell ref="H150:H151"/>
    <mergeCell ref="I150:I151"/>
    <mergeCell ref="H74:H75"/>
    <mergeCell ref="I74:I75"/>
    <mergeCell ref="A92:I92"/>
    <mergeCell ref="A93:A94"/>
    <mergeCell ref="D93:D94"/>
    <mergeCell ref="E93:E94"/>
    <mergeCell ref="F93:F94"/>
    <mergeCell ref="G93:G94"/>
    <mergeCell ref="H93:H94"/>
    <mergeCell ref="I93:I94"/>
    <mergeCell ref="A74:A75"/>
    <mergeCell ref="D74:D75"/>
    <mergeCell ref="E74:E75"/>
    <mergeCell ref="F74:F75"/>
    <mergeCell ref="G74:G75"/>
    <mergeCell ref="A73:I73"/>
    <mergeCell ref="A56:A57"/>
    <mergeCell ref="E56:E57"/>
    <mergeCell ref="I56:I57"/>
    <mergeCell ref="H56:H57"/>
    <mergeCell ref="G56:G57"/>
    <mergeCell ref="F56:F57"/>
    <mergeCell ref="A1:I1"/>
    <mergeCell ref="A19:I19"/>
    <mergeCell ref="I20:I21"/>
    <mergeCell ref="A20:A21"/>
    <mergeCell ref="D20:D21"/>
    <mergeCell ref="E20:E21"/>
    <mergeCell ref="F20:F21"/>
    <mergeCell ref="G20:G21"/>
    <mergeCell ref="H20:H21"/>
    <mergeCell ref="I2:I3"/>
    <mergeCell ref="A2:A3"/>
    <mergeCell ref="D2:D3"/>
    <mergeCell ref="F2:F3"/>
    <mergeCell ref="G2:G3"/>
    <mergeCell ref="H2:H3"/>
    <mergeCell ref="E2:E3"/>
    <mergeCell ref="A111:I111"/>
    <mergeCell ref="A112:A113"/>
    <mergeCell ref="D112:D113"/>
    <mergeCell ref="E112:E113"/>
    <mergeCell ref="F112:F113"/>
    <mergeCell ref="G112:G113"/>
    <mergeCell ref="H112:H113"/>
    <mergeCell ref="I112:I113"/>
    <mergeCell ref="A37:I37"/>
    <mergeCell ref="G38:G39"/>
    <mergeCell ref="A55:I55"/>
    <mergeCell ref="D56:D57"/>
    <mergeCell ref="I38:I39"/>
    <mergeCell ref="H38:H39"/>
    <mergeCell ref="A38:A39"/>
    <mergeCell ref="D38:D39"/>
    <mergeCell ref="E38:E39"/>
    <mergeCell ref="F38:F39"/>
    <mergeCell ref="A130:I130"/>
    <mergeCell ref="A131:A132"/>
    <mergeCell ref="D131:D132"/>
    <mergeCell ref="E131:E132"/>
    <mergeCell ref="F131:F132"/>
    <mergeCell ref="G131:G132"/>
    <mergeCell ref="H131:H132"/>
    <mergeCell ref="I131:I132"/>
    <mergeCell ref="F187:H187"/>
    <mergeCell ref="A168:I168"/>
    <mergeCell ref="A169:A170"/>
    <mergeCell ref="D169:D170"/>
    <mergeCell ref="E169:E170"/>
    <mergeCell ref="F169:F170"/>
    <mergeCell ref="G169:G170"/>
    <mergeCell ref="H169:H170"/>
    <mergeCell ref="I169:I170"/>
  </mergeCells>
  <pageMargins left="0.25" right="0.25" top="0.75" bottom="0.75" header="0.3" footer="0.3"/>
  <pageSetup scale="53" fitToHeight="2"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M125"/>
  <sheetViews>
    <sheetView view="pageBreakPreview" zoomScale="55" zoomScaleNormal="100" zoomScaleSheetLayoutView="55" workbookViewId="0">
      <selection activeCell="S24" sqref="S24"/>
    </sheetView>
  </sheetViews>
  <sheetFormatPr defaultColWidth="9.140625" defaultRowHeight="11.25" x14ac:dyDescent="0.2"/>
  <cols>
    <col min="1" max="1" width="4.85546875" style="98" bestFit="1" customWidth="1"/>
    <col min="2" max="8" width="2.85546875" style="98" bestFit="1" customWidth="1"/>
    <col min="9" max="97" width="1.7109375" style="98" customWidth="1"/>
    <col min="98" max="98" width="1.85546875" style="98" customWidth="1"/>
    <col min="99" max="117" width="1.7109375" style="98" customWidth="1"/>
    <col min="118" max="118" width="2.140625" style="98" customWidth="1"/>
    <col min="119" max="133" width="1.7109375" style="98" customWidth="1"/>
    <col min="134" max="138" width="2.28515625" style="98" customWidth="1"/>
    <col min="139" max="139" width="3" style="98" customWidth="1"/>
    <col min="140" max="145" width="2.28515625" style="98" customWidth="1"/>
    <col min="146" max="157" width="2.7109375" style="98" customWidth="1"/>
    <col min="158" max="158" width="3" style="98" bestFit="1" customWidth="1"/>
    <col min="159" max="159" width="2.5703125" style="98" customWidth="1"/>
    <col min="160" max="160" width="2.42578125" style="98" customWidth="1"/>
    <col min="161" max="161" width="2.7109375" style="98" customWidth="1"/>
    <col min="162" max="162" width="2.85546875" style="98" customWidth="1"/>
    <col min="163" max="169" width="2.7109375" style="98" customWidth="1"/>
    <col min="170" max="172" width="3" style="98" bestFit="1" customWidth="1"/>
    <col min="173" max="16384" width="9.140625" style="98"/>
  </cols>
  <sheetData>
    <row r="1" spans="1:169" ht="33" customHeight="1" x14ac:dyDescent="0.25">
      <c r="A1" s="387"/>
      <c r="B1" s="1821" t="s">
        <v>571</v>
      </c>
      <c r="C1" s="1822"/>
      <c r="D1" s="1822"/>
      <c r="E1" s="1822"/>
      <c r="F1" s="1822"/>
      <c r="G1" s="1822"/>
      <c r="H1" s="1822"/>
      <c r="I1" s="1850"/>
      <c r="J1" s="1850"/>
      <c r="K1" s="1850"/>
      <c r="L1" s="1850"/>
      <c r="M1" s="1850"/>
      <c r="N1" s="1850"/>
      <c r="O1" s="1850"/>
      <c r="P1" s="1850"/>
      <c r="Q1" s="1850"/>
      <c r="R1" s="1850"/>
      <c r="S1" s="1850"/>
      <c r="T1" s="1850"/>
      <c r="U1" s="1850"/>
      <c r="V1" s="1850"/>
      <c r="W1" s="1850"/>
      <c r="X1" s="1850"/>
      <c r="Y1" s="1850"/>
      <c r="Z1" s="1850"/>
      <c r="AA1" s="1850"/>
      <c r="AB1" s="1850"/>
      <c r="AC1" s="1850"/>
      <c r="AD1" s="1850"/>
      <c r="AE1" s="1850"/>
      <c r="AF1" s="1850"/>
      <c r="AG1" s="1850"/>
      <c r="AH1" s="1850"/>
      <c r="AI1" s="1850"/>
      <c r="AJ1" s="1850"/>
      <c r="AK1" s="1850"/>
      <c r="AL1" s="1850"/>
      <c r="AM1" s="1850"/>
      <c r="AN1" s="1850"/>
      <c r="AO1" s="1850"/>
      <c r="AP1" s="1850"/>
      <c r="AQ1" s="1850"/>
      <c r="AR1" s="1850"/>
      <c r="AS1" s="1850"/>
      <c r="AT1" s="1850"/>
      <c r="AU1" s="1850"/>
      <c r="AV1" s="1850"/>
      <c r="AW1" s="1850"/>
      <c r="AX1" s="1850"/>
      <c r="AY1" s="1850"/>
      <c r="AZ1" s="1850"/>
      <c r="BA1" s="1850"/>
      <c r="BB1" s="1850"/>
      <c r="BC1" s="1850"/>
      <c r="BD1" s="1850"/>
      <c r="BE1" s="1850"/>
      <c r="BF1" s="1850"/>
      <c r="BG1" s="1850"/>
      <c r="BH1" s="1850"/>
      <c r="BI1" s="1850"/>
      <c r="BJ1" s="1850"/>
      <c r="BK1" s="1850"/>
      <c r="BL1" s="1850"/>
      <c r="BM1" s="1850"/>
      <c r="BN1" s="1850"/>
      <c r="BO1" s="1850"/>
      <c r="BP1" s="1850"/>
      <c r="BQ1" s="1850"/>
      <c r="BR1" s="1850"/>
      <c r="BS1" s="1850"/>
      <c r="BT1" s="1850"/>
      <c r="BU1" s="1850"/>
      <c r="BV1" s="1850"/>
      <c r="BW1" s="1850"/>
      <c r="BX1" s="1850"/>
      <c r="BY1" s="1850"/>
      <c r="BZ1" s="1850"/>
      <c r="CA1" s="1850"/>
      <c r="CB1" s="1850"/>
      <c r="CC1" s="1850"/>
      <c r="CD1" s="1850"/>
      <c r="CE1" s="1850"/>
      <c r="CF1" s="1850"/>
      <c r="CG1" s="1850"/>
      <c r="CH1" s="1850"/>
      <c r="CI1" s="1850"/>
      <c r="CJ1" s="1850"/>
      <c r="CK1" s="1850"/>
      <c r="CL1" s="1850"/>
      <c r="CM1" s="1850"/>
      <c r="CN1" s="1850"/>
      <c r="CO1" s="1850"/>
      <c r="CP1" s="1850"/>
      <c r="CQ1" s="1850"/>
      <c r="CR1" s="1850"/>
      <c r="CS1" s="1850"/>
      <c r="CT1" s="1850"/>
      <c r="CU1" s="1850"/>
      <c r="CV1" s="1850"/>
      <c r="CW1" s="1850"/>
      <c r="CX1" s="1850"/>
      <c r="CY1" s="1850"/>
      <c r="CZ1" s="1850"/>
      <c r="DA1" s="1850"/>
      <c r="DB1" s="1850"/>
      <c r="DC1" s="1850"/>
      <c r="DD1" s="1850"/>
      <c r="DE1" s="1850"/>
      <c r="DF1" s="1850"/>
      <c r="DG1" s="1850"/>
      <c r="DH1" s="1850"/>
      <c r="DI1" s="1850"/>
      <c r="DJ1" s="1850"/>
      <c r="DK1" s="1850"/>
      <c r="DL1" s="1850"/>
      <c r="DM1" s="1850"/>
      <c r="DN1" s="1850"/>
      <c r="DO1" s="1850"/>
      <c r="DP1" s="1850"/>
      <c r="DQ1" s="1850"/>
      <c r="DR1" s="1850"/>
      <c r="DS1" s="1850"/>
      <c r="DT1" s="1850"/>
      <c r="DU1" s="1850"/>
      <c r="DV1" s="1850"/>
      <c r="DW1" s="1850"/>
      <c r="DX1" s="1850"/>
      <c r="DY1" s="1850"/>
      <c r="DZ1" s="1850"/>
      <c r="EA1" s="1850"/>
      <c r="EB1" s="1850"/>
      <c r="EC1" s="1850"/>
      <c r="ED1" s="1850"/>
      <c r="EE1" s="1850"/>
      <c r="EF1" s="1850"/>
      <c r="EG1" s="1850"/>
      <c r="EH1" s="1850"/>
      <c r="EI1" s="1850"/>
      <c r="EJ1" s="1850"/>
      <c r="EK1" s="1850"/>
      <c r="EL1" s="1850"/>
      <c r="EM1" s="1850"/>
      <c r="EN1" s="1850"/>
      <c r="EO1" s="1850"/>
      <c r="EP1" s="1850"/>
      <c r="EQ1" s="1850"/>
      <c r="ER1" s="1850"/>
      <c r="ES1" s="1850"/>
      <c r="ET1" s="1850"/>
      <c r="EU1" s="1850"/>
      <c r="EV1" s="1850"/>
      <c r="EW1" s="1850"/>
      <c r="EX1" s="1850"/>
      <c r="EY1" s="1850"/>
      <c r="EZ1" s="1850"/>
      <c r="FA1" s="1850"/>
      <c r="FB1" s="1850"/>
      <c r="FC1" s="1850"/>
      <c r="FD1" s="1850"/>
      <c r="FE1" s="1850"/>
      <c r="FF1" s="1850"/>
      <c r="FG1" s="1850"/>
      <c r="FH1" s="1850"/>
      <c r="FI1" s="1850"/>
      <c r="FJ1" s="1850"/>
      <c r="FK1" s="1850"/>
      <c r="FL1" s="1850"/>
      <c r="FM1" s="1850"/>
    </row>
    <row r="2" spans="1:169" x14ac:dyDescent="0.2">
      <c r="B2" s="1852">
        <v>2010</v>
      </c>
      <c r="C2" s="1853"/>
      <c r="D2" s="1853"/>
      <c r="E2" s="1853"/>
      <c r="F2" s="1853"/>
      <c r="G2" s="1853"/>
      <c r="H2" s="1853"/>
      <c r="I2" s="1853"/>
      <c r="J2" s="1853"/>
      <c r="K2" s="1853"/>
      <c r="L2" s="1853"/>
      <c r="M2" s="1854"/>
      <c r="N2" s="1852">
        <v>2011</v>
      </c>
      <c r="O2" s="1853"/>
      <c r="P2" s="1853"/>
      <c r="Q2" s="1853"/>
      <c r="R2" s="1853"/>
      <c r="S2" s="1853"/>
      <c r="T2" s="1853"/>
      <c r="U2" s="1853"/>
      <c r="V2" s="1853"/>
      <c r="W2" s="1853"/>
      <c r="X2" s="1853"/>
      <c r="Y2" s="1854"/>
      <c r="Z2" s="1852">
        <v>2012</v>
      </c>
      <c r="AA2" s="1853"/>
      <c r="AB2" s="1853"/>
      <c r="AC2" s="1853"/>
      <c r="AD2" s="1853"/>
      <c r="AE2" s="1853"/>
      <c r="AF2" s="1853"/>
      <c r="AG2" s="1853"/>
      <c r="AH2" s="1853"/>
      <c r="AI2" s="1853"/>
      <c r="AJ2" s="1853"/>
      <c r="AK2" s="1854"/>
      <c r="AL2" s="1852">
        <v>2013</v>
      </c>
      <c r="AM2" s="1853"/>
      <c r="AN2" s="1853"/>
      <c r="AO2" s="1853"/>
      <c r="AP2" s="1853"/>
      <c r="AQ2" s="1853"/>
      <c r="AR2" s="1853"/>
      <c r="AS2" s="1853"/>
      <c r="AT2" s="1853"/>
      <c r="AU2" s="1853"/>
      <c r="AV2" s="1853"/>
      <c r="AW2" s="1854"/>
      <c r="AX2" s="1852">
        <v>2014</v>
      </c>
      <c r="AY2" s="1853"/>
      <c r="AZ2" s="1853"/>
      <c r="BA2" s="1853"/>
      <c r="BB2" s="1853"/>
      <c r="BC2" s="1853"/>
      <c r="BD2" s="1853"/>
      <c r="BE2" s="1853"/>
      <c r="BF2" s="1853"/>
      <c r="BG2" s="1853"/>
      <c r="BH2" s="1853"/>
      <c r="BI2" s="1854"/>
      <c r="BJ2" s="1852">
        <v>2015</v>
      </c>
      <c r="BK2" s="1853"/>
      <c r="BL2" s="1853"/>
      <c r="BM2" s="1853"/>
      <c r="BN2" s="1853"/>
      <c r="BO2" s="1853"/>
      <c r="BP2" s="1853"/>
      <c r="BQ2" s="1853"/>
      <c r="BR2" s="1853"/>
      <c r="BS2" s="1853"/>
      <c r="BT2" s="1853"/>
      <c r="BU2" s="1854"/>
      <c r="BV2" s="1852">
        <v>2016</v>
      </c>
      <c r="BW2" s="1853"/>
      <c r="BX2" s="1853"/>
      <c r="BY2" s="1853"/>
      <c r="BZ2" s="1853"/>
      <c r="CA2" s="1853"/>
      <c r="CB2" s="1853"/>
      <c r="CC2" s="1853"/>
      <c r="CD2" s="1853"/>
      <c r="CE2" s="1853"/>
      <c r="CF2" s="1853"/>
      <c r="CG2" s="1854"/>
      <c r="CH2" s="1852">
        <v>2017</v>
      </c>
      <c r="CI2" s="1853"/>
      <c r="CJ2" s="1853"/>
      <c r="CK2" s="1853"/>
      <c r="CL2" s="1853"/>
      <c r="CM2" s="1853"/>
      <c r="CN2" s="1853"/>
      <c r="CO2" s="1853"/>
      <c r="CP2" s="1853"/>
      <c r="CQ2" s="1853"/>
      <c r="CR2" s="1853"/>
      <c r="CS2" s="1854"/>
      <c r="CT2" s="1852">
        <v>2018</v>
      </c>
      <c r="CU2" s="1853"/>
      <c r="CV2" s="1853"/>
      <c r="CW2" s="1853"/>
      <c r="CX2" s="1853"/>
      <c r="CY2" s="1853"/>
      <c r="CZ2" s="1853"/>
      <c r="DA2" s="1853"/>
      <c r="DB2" s="1853"/>
      <c r="DC2" s="1853"/>
      <c r="DD2" s="1853"/>
      <c r="DE2" s="1854"/>
      <c r="DF2" s="1849">
        <v>2019</v>
      </c>
      <c r="DG2" s="1849"/>
      <c r="DH2" s="1849"/>
      <c r="DI2" s="1849"/>
      <c r="DJ2" s="1849"/>
      <c r="DK2" s="1849"/>
      <c r="DL2" s="1849"/>
      <c r="DM2" s="1849"/>
      <c r="DN2" s="1849"/>
      <c r="DO2" s="1849"/>
      <c r="DP2" s="1849"/>
      <c r="DQ2" s="1849"/>
      <c r="DR2" s="1849">
        <v>2020</v>
      </c>
      <c r="DS2" s="1849"/>
      <c r="DT2" s="1849"/>
      <c r="DU2" s="1849"/>
      <c r="DV2" s="1849"/>
      <c r="DW2" s="1849"/>
      <c r="DX2" s="1849"/>
      <c r="DY2" s="1849"/>
      <c r="DZ2" s="1849"/>
      <c r="EA2" s="1849"/>
      <c r="EB2" s="1849"/>
      <c r="EC2" s="1849"/>
      <c r="ED2" s="1849">
        <v>2021</v>
      </c>
      <c r="EE2" s="1849"/>
      <c r="EF2" s="1849"/>
      <c r="EG2" s="1849"/>
      <c r="EH2" s="1849"/>
      <c r="EI2" s="1849"/>
      <c r="EJ2" s="1849"/>
      <c r="EK2" s="1849"/>
      <c r="EL2" s="1849"/>
      <c r="EM2" s="1849"/>
      <c r="EN2" s="1849"/>
      <c r="EO2" s="1849"/>
      <c r="EP2" s="1849">
        <v>2022</v>
      </c>
      <c r="EQ2" s="1849"/>
      <c r="ER2" s="1849"/>
      <c r="ES2" s="1849"/>
      <c r="ET2" s="1849"/>
      <c r="EU2" s="1849"/>
      <c r="EV2" s="1849"/>
      <c r="EW2" s="1849"/>
      <c r="EX2" s="1849"/>
      <c r="EY2" s="1849"/>
      <c r="EZ2" s="1849"/>
      <c r="FA2" s="1849"/>
      <c r="FB2" s="1849">
        <v>2023</v>
      </c>
      <c r="FC2" s="1849"/>
      <c r="FD2" s="1849"/>
      <c r="FE2" s="1849"/>
      <c r="FF2" s="1849"/>
      <c r="FG2" s="1849"/>
      <c r="FH2" s="1849"/>
      <c r="FI2" s="1849"/>
      <c r="FJ2" s="1849"/>
      <c r="FK2" s="1849"/>
      <c r="FL2" s="1849"/>
      <c r="FM2" s="1849"/>
    </row>
    <row r="3" spans="1:169" ht="38.25" x14ac:dyDescent="0.2">
      <c r="B3" s="166" t="s">
        <v>11</v>
      </c>
      <c r="C3" s="166" t="s">
        <v>12</v>
      </c>
      <c r="D3" s="166" t="s">
        <v>13</v>
      </c>
      <c r="E3" s="166" t="s">
        <v>14</v>
      </c>
      <c r="F3" s="166" t="s">
        <v>15</v>
      </c>
      <c r="G3" s="166" t="s">
        <v>16</v>
      </c>
      <c r="H3" s="166" t="s">
        <v>17</v>
      </c>
      <c r="I3" s="166" t="s">
        <v>18</v>
      </c>
      <c r="J3" s="166" t="s">
        <v>19</v>
      </c>
      <c r="K3" s="166" t="s">
        <v>20</v>
      </c>
      <c r="L3" s="166" t="s">
        <v>21</v>
      </c>
      <c r="M3" s="166" t="s">
        <v>22</v>
      </c>
      <c r="N3" s="166" t="s">
        <v>11</v>
      </c>
      <c r="O3" s="166" t="s">
        <v>12</v>
      </c>
      <c r="P3" s="166" t="s">
        <v>13</v>
      </c>
      <c r="Q3" s="166" t="s">
        <v>14</v>
      </c>
      <c r="R3" s="166" t="s">
        <v>15</v>
      </c>
      <c r="S3" s="166" t="s">
        <v>16</v>
      </c>
      <c r="T3" s="166" t="s">
        <v>17</v>
      </c>
      <c r="U3" s="166" t="s">
        <v>18</v>
      </c>
      <c r="V3" s="166" t="s">
        <v>19</v>
      </c>
      <c r="W3" s="166" t="s">
        <v>20</v>
      </c>
      <c r="X3" s="166" t="s">
        <v>21</v>
      </c>
      <c r="Y3" s="166" t="s">
        <v>22</v>
      </c>
      <c r="Z3" s="166" t="s">
        <v>11</v>
      </c>
      <c r="AA3" s="166" t="s">
        <v>12</v>
      </c>
      <c r="AB3" s="166" t="s">
        <v>13</v>
      </c>
      <c r="AC3" s="166" t="s">
        <v>14</v>
      </c>
      <c r="AD3" s="166" t="s">
        <v>15</v>
      </c>
      <c r="AE3" s="166" t="s">
        <v>16</v>
      </c>
      <c r="AF3" s="166" t="s">
        <v>17</v>
      </c>
      <c r="AG3" s="166" t="s">
        <v>18</v>
      </c>
      <c r="AH3" s="166" t="s">
        <v>19</v>
      </c>
      <c r="AI3" s="166" t="s">
        <v>20</v>
      </c>
      <c r="AJ3" s="166" t="s">
        <v>21</v>
      </c>
      <c r="AK3" s="166" t="s">
        <v>22</v>
      </c>
      <c r="AL3" s="166" t="s">
        <v>11</v>
      </c>
      <c r="AM3" s="166" t="s">
        <v>12</v>
      </c>
      <c r="AN3" s="166" t="s">
        <v>13</v>
      </c>
      <c r="AO3" s="166" t="s">
        <v>14</v>
      </c>
      <c r="AP3" s="166" t="s">
        <v>15</v>
      </c>
      <c r="AQ3" s="166" t="s">
        <v>16</v>
      </c>
      <c r="AR3" s="166" t="s">
        <v>17</v>
      </c>
      <c r="AS3" s="166" t="s">
        <v>18</v>
      </c>
      <c r="AT3" s="166" t="s">
        <v>19</v>
      </c>
      <c r="AU3" s="166" t="s">
        <v>20</v>
      </c>
      <c r="AV3" s="166" t="s">
        <v>21</v>
      </c>
      <c r="AW3" s="166" t="s">
        <v>22</v>
      </c>
      <c r="AX3" s="166" t="s">
        <v>11</v>
      </c>
      <c r="AY3" s="166" t="s">
        <v>12</v>
      </c>
      <c r="AZ3" s="166" t="s">
        <v>13</v>
      </c>
      <c r="BA3" s="166" t="s">
        <v>14</v>
      </c>
      <c r="BB3" s="166" t="s">
        <v>15</v>
      </c>
      <c r="BC3" s="166" t="s">
        <v>16</v>
      </c>
      <c r="BD3" s="166" t="s">
        <v>17</v>
      </c>
      <c r="BE3" s="166" t="s">
        <v>18</v>
      </c>
      <c r="BF3" s="166" t="s">
        <v>19</v>
      </c>
      <c r="BG3" s="166" t="s">
        <v>20</v>
      </c>
      <c r="BH3" s="166" t="s">
        <v>21</v>
      </c>
      <c r="BI3" s="166" t="s">
        <v>22</v>
      </c>
      <c r="BJ3" s="166" t="s">
        <v>11</v>
      </c>
      <c r="BK3" s="166" t="s">
        <v>12</v>
      </c>
      <c r="BL3" s="166" t="s">
        <v>13</v>
      </c>
      <c r="BM3" s="166" t="s">
        <v>14</v>
      </c>
      <c r="BN3" s="166" t="s">
        <v>15</v>
      </c>
      <c r="BO3" s="166" t="s">
        <v>16</v>
      </c>
      <c r="BP3" s="166" t="s">
        <v>17</v>
      </c>
      <c r="BQ3" s="166" t="s">
        <v>18</v>
      </c>
      <c r="BR3" s="166" t="s">
        <v>19</v>
      </c>
      <c r="BS3" s="166" t="s">
        <v>20</v>
      </c>
      <c r="BT3" s="166" t="s">
        <v>21</v>
      </c>
      <c r="BU3" s="166" t="s">
        <v>22</v>
      </c>
      <c r="BV3" s="166" t="s">
        <v>11</v>
      </c>
      <c r="BW3" s="166" t="s">
        <v>12</v>
      </c>
      <c r="BX3" s="166" t="s">
        <v>13</v>
      </c>
      <c r="BY3" s="166" t="s">
        <v>14</v>
      </c>
      <c r="BZ3" s="166" t="s">
        <v>15</v>
      </c>
      <c r="CA3" s="166" t="s">
        <v>16</v>
      </c>
      <c r="CB3" s="166" t="s">
        <v>17</v>
      </c>
      <c r="CC3" s="166" t="s">
        <v>18</v>
      </c>
      <c r="CD3" s="166" t="s">
        <v>19</v>
      </c>
      <c r="CE3" s="166" t="s">
        <v>20</v>
      </c>
      <c r="CF3" s="166" t="s">
        <v>21</v>
      </c>
      <c r="CG3" s="166" t="s">
        <v>22</v>
      </c>
      <c r="CH3" s="166" t="s">
        <v>11</v>
      </c>
      <c r="CI3" s="166" t="s">
        <v>12</v>
      </c>
      <c r="CJ3" s="166" t="s">
        <v>13</v>
      </c>
      <c r="CK3" s="166" t="s">
        <v>14</v>
      </c>
      <c r="CL3" s="166" t="s">
        <v>15</v>
      </c>
      <c r="CM3" s="166" t="s">
        <v>16</v>
      </c>
      <c r="CN3" s="166" t="s">
        <v>17</v>
      </c>
      <c r="CO3" s="166" t="s">
        <v>18</v>
      </c>
      <c r="CP3" s="166" t="s">
        <v>19</v>
      </c>
      <c r="CQ3" s="166" t="s">
        <v>20</v>
      </c>
      <c r="CR3" s="166" t="s">
        <v>21</v>
      </c>
      <c r="CS3" s="166" t="s">
        <v>22</v>
      </c>
      <c r="CT3" s="166" t="s">
        <v>11</v>
      </c>
      <c r="CU3" s="166" t="s">
        <v>12</v>
      </c>
      <c r="CV3" s="166" t="s">
        <v>13</v>
      </c>
      <c r="CW3" s="166" t="s">
        <v>14</v>
      </c>
      <c r="CX3" s="166" t="s">
        <v>15</v>
      </c>
      <c r="CY3" s="166" t="s">
        <v>16</v>
      </c>
      <c r="CZ3" s="166" t="s">
        <v>17</v>
      </c>
      <c r="DA3" s="166" t="s">
        <v>18</v>
      </c>
      <c r="DB3" s="166" t="s">
        <v>19</v>
      </c>
      <c r="DC3" s="166" t="s">
        <v>20</v>
      </c>
      <c r="DD3" s="166" t="s">
        <v>21</v>
      </c>
      <c r="DE3" s="166" t="s">
        <v>22</v>
      </c>
      <c r="DF3" s="166" t="s">
        <v>11</v>
      </c>
      <c r="DG3" s="166" t="s">
        <v>12</v>
      </c>
      <c r="DH3" s="166" t="s">
        <v>13</v>
      </c>
      <c r="DI3" s="166" t="s">
        <v>14</v>
      </c>
      <c r="DJ3" s="166" t="s">
        <v>15</v>
      </c>
      <c r="DK3" s="166" t="s">
        <v>16</v>
      </c>
      <c r="DL3" s="166" t="s">
        <v>17</v>
      </c>
      <c r="DM3" s="166" t="s">
        <v>18</v>
      </c>
      <c r="DN3" s="166" t="s">
        <v>19</v>
      </c>
      <c r="DO3" s="166" t="s">
        <v>20</v>
      </c>
      <c r="DP3" s="166" t="s">
        <v>21</v>
      </c>
      <c r="DQ3" s="166" t="s">
        <v>22</v>
      </c>
      <c r="DR3" s="166" t="s">
        <v>11</v>
      </c>
      <c r="DS3" s="166" t="s">
        <v>12</v>
      </c>
      <c r="DT3" s="166" t="s">
        <v>13</v>
      </c>
      <c r="DU3" s="166" t="s">
        <v>14</v>
      </c>
      <c r="DV3" s="166" t="s">
        <v>15</v>
      </c>
      <c r="DW3" s="166" t="s">
        <v>16</v>
      </c>
      <c r="DX3" s="166" t="s">
        <v>17</v>
      </c>
      <c r="DY3" s="166" t="s">
        <v>18</v>
      </c>
      <c r="DZ3" s="166" t="s">
        <v>19</v>
      </c>
      <c r="EA3" s="166" t="s">
        <v>20</v>
      </c>
      <c r="EB3" s="166" t="s">
        <v>21</v>
      </c>
      <c r="EC3" s="166" t="s">
        <v>22</v>
      </c>
      <c r="ED3" s="166" t="s">
        <v>11</v>
      </c>
      <c r="EE3" s="166" t="s">
        <v>12</v>
      </c>
      <c r="EF3" s="166" t="s">
        <v>13</v>
      </c>
      <c r="EG3" s="166" t="s">
        <v>14</v>
      </c>
      <c r="EH3" s="166" t="s">
        <v>15</v>
      </c>
      <c r="EI3" s="166" t="s">
        <v>16</v>
      </c>
      <c r="EJ3" s="166" t="s">
        <v>17</v>
      </c>
      <c r="EK3" s="166" t="s">
        <v>18</v>
      </c>
      <c r="EL3" s="166" t="s">
        <v>19</v>
      </c>
      <c r="EM3" s="166" t="s">
        <v>20</v>
      </c>
      <c r="EN3" s="166" t="s">
        <v>21</v>
      </c>
      <c r="EO3" s="166" t="s">
        <v>22</v>
      </c>
      <c r="EP3" s="166" t="s">
        <v>11</v>
      </c>
      <c r="EQ3" s="166" t="s">
        <v>12</v>
      </c>
      <c r="ER3" s="166" t="s">
        <v>13</v>
      </c>
      <c r="ES3" s="166" t="s">
        <v>14</v>
      </c>
      <c r="ET3" s="166" t="s">
        <v>15</v>
      </c>
      <c r="EU3" s="166" t="s">
        <v>16</v>
      </c>
      <c r="EV3" s="166" t="s">
        <v>17</v>
      </c>
      <c r="EW3" s="166" t="s">
        <v>18</v>
      </c>
      <c r="EX3" s="166" t="s">
        <v>19</v>
      </c>
      <c r="EY3" s="166" t="s">
        <v>20</v>
      </c>
      <c r="EZ3" s="166" t="s">
        <v>21</v>
      </c>
      <c r="FA3" s="166" t="s">
        <v>22</v>
      </c>
      <c r="FB3" s="166" t="s">
        <v>11</v>
      </c>
      <c r="FC3" s="166" t="s">
        <v>12</v>
      </c>
      <c r="FD3" s="166" t="s">
        <v>13</v>
      </c>
      <c r="FE3" s="166" t="s">
        <v>14</v>
      </c>
      <c r="FF3" s="166" t="s">
        <v>15</v>
      </c>
      <c r="FG3" s="166" t="s">
        <v>16</v>
      </c>
      <c r="FH3" s="166" t="s">
        <v>17</v>
      </c>
      <c r="FI3" s="166" t="s">
        <v>18</v>
      </c>
      <c r="FJ3" s="166" t="s">
        <v>19</v>
      </c>
      <c r="FK3" s="166" t="s">
        <v>20</v>
      </c>
      <c r="FL3" s="166" t="s">
        <v>21</v>
      </c>
      <c r="FM3" s="166" t="s">
        <v>22</v>
      </c>
    </row>
    <row r="4" spans="1:169" ht="42" customHeight="1" x14ac:dyDescent="0.2">
      <c r="A4" s="28" t="s">
        <v>461</v>
      </c>
      <c r="B4" s="167">
        <v>20142.41</v>
      </c>
      <c r="C4" s="167">
        <v>21173.035</v>
      </c>
      <c r="D4" s="400">
        <v>21774.755000000001</v>
      </c>
      <c r="E4" s="400">
        <v>22129.928</v>
      </c>
      <c r="F4" s="400">
        <v>22347.804</v>
      </c>
      <c r="G4" s="400">
        <v>22766.120999999999</v>
      </c>
      <c r="H4" s="400">
        <v>23546.264999999999</v>
      </c>
      <c r="I4" s="167">
        <v>24055.976999999999</v>
      </c>
      <c r="J4" s="167">
        <v>24413.375</v>
      </c>
      <c r="K4" s="167">
        <v>25130.408322769999</v>
      </c>
      <c r="L4" s="167">
        <v>26371.043777242001</v>
      </c>
      <c r="M4" s="167">
        <v>27366.147777242</v>
      </c>
      <c r="N4" s="167">
        <v>27823.114699602</v>
      </c>
      <c r="O4" s="167">
        <v>29058.889567271613</v>
      </c>
      <c r="P4" s="167">
        <v>29433.309206426886</v>
      </c>
      <c r="Q4" s="167">
        <v>30026.456253188746</v>
      </c>
      <c r="R4" s="167">
        <v>30683.153701923286</v>
      </c>
      <c r="S4" s="167">
        <v>31430.079679330258</v>
      </c>
      <c r="T4" s="167">
        <v>32610.782068503984</v>
      </c>
      <c r="U4" s="167">
        <v>33364.332965559908</v>
      </c>
      <c r="V4" s="167">
        <v>34286.308789389332</v>
      </c>
      <c r="W4" s="167">
        <v>35953.338058694098</v>
      </c>
      <c r="X4" s="167">
        <v>36844.869199624402</v>
      </c>
      <c r="Y4" s="167">
        <v>38103.628331845524</v>
      </c>
      <c r="Z4" s="167">
        <v>39304.016625561322</v>
      </c>
      <c r="AA4" s="167">
        <v>40115.763847680719</v>
      </c>
      <c r="AB4" s="167">
        <v>40786.380763192727</v>
      </c>
      <c r="AC4" s="167">
        <v>41132.769100666963</v>
      </c>
      <c r="AD4" s="167">
        <v>41427.134568998539</v>
      </c>
      <c r="AE4" s="167">
        <v>41839.349770401081</v>
      </c>
      <c r="AF4" s="167">
        <v>41950.999095535233</v>
      </c>
      <c r="AG4" s="167">
        <v>42280.895781749896</v>
      </c>
      <c r="AH4" s="167">
        <v>42736.557113602059</v>
      </c>
      <c r="AI4" s="167">
        <v>43251.08178539425</v>
      </c>
      <c r="AJ4" s="167">
        <v>44221.633486857951</v>
      </c>
      <c r="AK4" s="167">
        <v>45304.029331845522</v>
      </c>
      <c r="AL4" s="167">
        <v>46716.831565835339</v>
      </c>
      <c r="AM4" s="167">
        <v>47347.052792101342</v>
      </c>
      <c r="AN4" s="167">
        <v>47780.513490214544</v>
      </c>
      <c r="AO4" s="167">
        <v>48304.132933257075</v>
      </c>
      <c r="AP4" s="167">
        <v>48551.826771926681</v>
      </c>
      <c r="AQ4" s="167">
        <v>49180.993511370878</v>
      </c>
      <c r="AR4" s="167">
        <v>49447.284884360881</v>
      </c>
      <c r="AS4" s="167">
        <v>49992.669074990074</v>
      </c>
      <c r="AT4" s="167">
        <v>50373.054916759967</v>
      </c>
      <c r="AU4" s="167">
        <v>50692.185572749673</v>
      </c>
      <c r="AV4" s="167">
        <v>51407.34180478967</v>
      </c>
      <c r="AW4" s="167">
        <v>52313.119604813677</v>
      </c>
      <c r="AX4" s="167">
        <v>53032.669712943672</v>
      </c>
      <c r="AY4" s="167">
        <v>53702.905474037521</v>
      </c>
      <c r="AZ4" s="167">
        <v>54020.584064889532</v>
      </c>
      <c r="BA4" s="167">
        <v>54462.247710243493</v>
      </c>
      <c r="BB4" s="167">
        <v>54795.027688315473</v>
      </c>
      <c r="BC4" s="167">
        <v>55212.26888071248</v>
      </c>
      <c r="BD4" s="167">
        <v>55536.663552834478</v>
      </c>
      <c r="BE4" s="167">
        <v>56044.138369692293</v>
      </c>
      <c r="BF4" s="167">
        <v>56414.757534572302</v>
      </c>
      <c r="BG4" s="167">
        <v>56414.757534572302</v>
      </c>
      <c r="BH4" s="167">
        <v>56414.757534572302</v>
      </c>
      <c r="BI4" s="167">
        <v>56414.757534572302</v>
      </c>
      <c r="BJ4" s="167">
        <v>55215.696323519493</v>
      </c>
      <c r="BK4" s="167">
        <v>53557.370084939379</v>
      </c>
      <c r="BL4" s="167">
        <v>52796.992066019178</v>
      </c>
      <c r="BM4" s="167">
        <v>52755.267451459178</v>
      </c>
      <c r="BN4" s="167">
        <v>52604.932381989187</v>
      </c>
      <c r="BO4" s="167">
        <v>52561.149987374141</v>
      </c>
      <c r="BP4" s="167">
        <v>52538.03817234403</v>
      </c>
      <c r="BQ4" s="167">
        <v>52601.653427364043</v>
      </c>
      <c r="BR4" s="167">
        <v>52319.867818034043</v>
      </c>
      <c r="BS4" s="167">
        <v>52249.113332233952</v>
      </c>
      <c r="BT4" s="167">
        <v>52482.783134633944</v>
      </c>
      <c r="BU4" s="167">
        <v>52802.156945883929</v>
      </c>
      <c r="BV4" s="167">
        <v>53247.798517734038</v>
      </c>
      <c r="BW4" s="167">
        <v>53269.862818544032</v>
      </c>
      <c r="BX4" s="167">
        <v>53249.794236453832</v>
      </c>
      <c r="BY4" s="167">
        <v>52912.025527913836</v>
      </c>
      <c r="BZ4" s="167">
        <v>51031.372123885689</v>
      </c>
      <c r="CA4" s="167">
        <v>50899.194831605593</v>
      </c>
      <c r="CB4" s="167">
        <v>50936.074190475483</v>
      </c>
      <c r="CC4" s="167">
        <v>50861.31564568539</v>
      </c>
      <c r="CD4" s="167">
        <v>50704.701655695389</v>
      </c>
      <c r="CE4" s="167">
        <v>50638.61043016539</v>
      </c>
      <c r="CF4" s="167">
        <v>50870.429225575295</v>
      </c>
      <c r="CG4" s="167">
        <v>51583.057838095294</v>
      </c>
      <c r="CH4" s="167">
        <v>51998.721836425197</v>
      </c>
      <c r="CI4" s="167">
        <v>51711.5230649851</v>
      </c>
      <c r="CJ4" s="167">
        <v>51203.692722435007</v>
      </c>
      <c r="CK4" s="167">
        <v>50950.90797786499</v>
      </c>
      <c r="CL4" s="167">
        <v>50660.564517004903</v>
      </c>
      <c r="CM4" s="167">
        <v>50566.886964834819</v>
      </c>
      <c r="CN4" s="167">
        <v>50352.070247504809</v>
      </c>
      <c r="CO4" s="167">
        <v>50289.947782984738</v>
      </c>
      <c r="CP4" s="167">
        <v>49988.486147304786</v>
      </c>
      <c r="CQ4" s="167">
        <v>49865.550324834781</v>
      </c>
      <c r="CR4" s="167">
        <v>50361.276051814675</v>
      </c>
      <c r="CS4" s="167">
        <v>50756.104378254393</v>
      </c>
      <c r="CT4" s="167">
        <v>50652.384418144182</v>
      </c>
      <c r="CU4" s="167">
        <v>50535.768944314077</v>
      </c>
      <c r="CV4" s="167">
        <v>50027.616165128078</v>
      </c>
      <c r="CW4" s="167">
        <v>49414.817363057969</v>
      </c>
      <c r="CX4" s="167">
        <v>48780.79337981798</v>
      </c>
      <c r="CY4" s="167">
        <v>48519.483967867884</v>
      </c>
      <c r="CZ4" s="167">
        <v>48295.687034868868</v>
      </c>
      <c r="DA4" s="167">
        <v>48204.992953797861</v>
      </c>
      <c r="DB4" s="167">
        <v>47823.847245457851</v>
      </c>
      <c r="DC4" s="167">
        <v>47442.491239275871</v>
      </c>
      <c r="DD4" s="167">
        <v>47642.610128302666</v>
      </c>
      <c r="DE4" s="167">
        <v>48111.110462856646</v>
      </c>
      <c r="DF4" s="168">
        <v>48697</v>
      </c>
      <c r="DG4" s="168">
        <v>48353</v>
      </c>
      <c r="DH4" s="168">
        <v>47805</v>
      </c>
      <c r="DI4" s="168">
        <v>47325</v>
      </c>
      <c r="DJ4" s="169">
        <v>46929</v>
      </c>
      <c r="DK4" s="169">
        <v>46890</v>
      </c>
      <c r="DL4" s="170">
        <v>46666.592387502875</v>
      </c>
      <c r="DM4" s="167">
        <v>46724</v>
      </c>
      <c r="DN4" s="167">
        <v>46338.816141425879</v>
      </c>
      <c r="DO4" s="171">
        <v>46025.546380108863</v>
      </c>
      <c r="DP4" s="171">
        <v>46287.868957403858</v>
      </c>
      <c r="DQ4" s="171">
        <v>46640.599585567856</v>
      </c>
      <c r="DR4" s="172">
        <v>47280.881941166866</v>
      </c>
      <c r="DS4" s="172">
        <v>47200.188063021851</v>
      </c>
      <c r="DT4" s="172">
        <v>47424.594266363951</v>
      </c>
      <c r="DU4" s="172">
        <v>47256.153972882959</v>
      </c>
      <c r="DV4" s="173">
        <v>46833.182900618958</v>
      </c>
      <c r="DW4" s="173">
        <v>46203.121808978067</v>
      </c>
      <c r="DX4" s="171">
        <v>46156.661252585</v>
      </c>
      <c r="DY4" s="171">
        <v>46063.91860550706</v>
      </c>
      <c r="DZ4" s="171">
        <v>45858.143281810058</v>
      </c>
      <c r="EA4" s="171">
        <v>45734.231195316046</v>
      </c>
      <c r="EB4" s="171">
        <v>46188.046330675053</v>
      </c>
      <c r="EC4" s="171">
        <v>46765.051957086056</v>
      </c>
      <c r="ED4" s="167">
        <v>47090.224671608055</v>
      </c>
      <c r="EE4" s="167">
        <v>47240.191885558059</v>
      </c>
      <c r="EF4" s="167">
        <v>46889.646199796058</v>
      </c>
      <c r="EG4" s="167">
        <v>46749.877552873069</v>
      </c>
      <c r="EH4" s="167">
        <v>46040</v>
      </c>
      <c r="EI4" s="174">
        <v>45690.555834718303</v>
      </c>
      <c r="EJ4" s="174">
        <v>45775</v>
      </c>
      <c r="EK4" s="174">
        <v>45782.829915324357</v>
      </c>
      <c r="EL4" s="174">
        <v>45415.121561972352</v>
      </c>
      <c r="EM4" s="174">
        <v>45282.802240393357</v>
      </c>
      <c r="EN4" s="174">
        <v>45510.453157616364</v>
      </c>
      <c r="EO4" s="174">
        <v>46520.653822108652</v>
      </c>
      <c r="EP4" s="172">
        <v>46921.623125377657</v>
      </c>
      <c r="EQ4" s="172">
        <v>46909.590538204655</v>
      </c>
      <c r="ER4" s="172">
        <v>46766.339916630641</v>
      </c>
      <c r="ES4" s="174">
        <v>45819.36059469774</v>
      </c>
      <c r="ET4" s="174">
        <v>45401.705661725711</v>
      </c>
      <c r="EU4" s="174">
        <v>45181.66111109771</v>
      </c>
      <c r="EV4" s="175">
        <v>44861</v>
      </c>
      <c r="EW4" s="175">
        <v>44792.87014521713</v>
      </c>
      <c r="EX4" s="176">
        <v>44523</v>
      </c>
      <c r="EY4" s="175">
        <v>44354</v>
      </c>
      <c r="EZ4" s="177">
        <v>44615.281137212354</v>
      </c>
      <c r="FA4" s="176">
        <v>45223.364558458517</v>
      </c>
      <c r="FB4" s="43">
        <v>45555.560912718509</v>
      </c>
      <c r="FC4" s="43">
        <v>45962.478830457505</v>
      </c>
      <c r="FD4" s="43">
        <v>45411.787896370588</v>
      </c>
      <c r="FE4" s="174"/>
      <c r="FF4" s="174"/>
      <c r="FG4" s="174"/>
      <c r="FH4" s="175"/>
      <c r="FI4" s="175"/>
      <c r="FJ4" s="176"/>
      <c r="FK4" s="175"/>
      <c r="FL4" s="177"/>
      <c r="FM4" s="176"/>
    </row>
    <row r="5" spans="1:169" ht="40.5" customHeight="1" x14ac:dyDescent="0.2">
      <c r="A5" s="28" t="s">
        <v>56</v>
      </c>
      <c r="B5" s="167">
        <v>4419.0789999999997</v>
      </c>
      <c r="C5" s="167">
        <v>4655.67</v>
      </c>
      <c r="D5" s="400">
        <v>4686.2889999999998</v>
      </c>
      <c r="E5" s="400">
        <v>4778.9059999999999</v>
      </c>
      <c r="F5" s="400">
        <v>4940.5870000000004</v>
      </c>
      <c r="G5" s="400">
        <v>5201.2250000000004</v>
      </c>
      <c r="H5" s="400">
        <v>5353.8019999999997</v>
      </c>
      <c r="I5" s="167">
        <v>5591.1379999999999</v>
      </c>
      <c r="J5" s="167">
        <v>5680.6989999999996</v>
      </c>
      <c r="K5" s="167">
        <v>5992.7058715060002</v>
      </c>
      <c r="L5" s="167">
        <v>6843.8685091079997</v>
      </c>
      <c r="M5" s="167">
        <v>7086.2625091079999</v>
      </c>
      <c r="N5" s="167">
        <v>6894.9117603679979</v>
      </c>
      <c r="O5" s="167">
        <v>7136.0991312679989</v>
      </c>
      <c r="P5" s="167">
        <v>6973.4498233934592</v>
      </c>
      <c r="Q5" s="167">
        <v>7274.964722171414</v>
      </c>
      <c r="R5" s="167">
        <v>6978.2686181207664</v>
      </c>
      <c r="S5" s="167">
        <v>7490.1879157513113</v>
      </c>
      <c r="T5" s="167">
        <v>7766.3811179675095</v>
      </c>
      <c r="U5" s="167">
        <v>8010.2265549291533</v>
      </c>
      <c r="V5" s="167">
        <v>8312.7198679270005</v>
      </c>
      <c r="W5" s="167">
        <v>8558.4615065587695</v>
      </c>
      <c r="X5" s="167">
        <v>8749.7107775379718</v>
      </c>
      <c r="Y5" s="167">
        <v>8738.0140768181263</v>
      </c>
      <c r="Z5" s="167">
        <v>8630.8504832598264</v>
      </c>
      <c r="AA5" s="167">
        <v>8625.048608156827</v>
      </c>
      <c r="AB5" s="167">
        <v>8849.6141675648269</v>
      </c>
      <c r="AC5" s="167">
        <v>8548.5306087557256</v>
      </c>
      <c r="AD5" s="167">
        <v>8566.4821504261981</v>
      </c>
      <c r="AE5" s="167">
        <v>8675.368254107274</v>
      </c>
      <c r="AF5" s="167">
        <v>8629.6403206247014</v>
      </c>
      <c r="AG5" s="167">
        <v>8689.4311122081745</v>
      </c>
      <c r="AH5" s="167">
        <v>8819.5248568368243</v>
      </c>
      <c r="AI5" s="167">
        <v>8752.7900127952507</v>
      </c>
      <c r="AJ5" s="167">
        <v>8919.8087502500312</v>
      </c>
      <c r="AK5" s="167">
        <v>9138.3790768181279</v>
      </c>
      <c r="AL5" s="167">
        <v>9422.3772569594876</v>
      </c>
      <c r="AM5" s="167">
        <v>9600.8244472558217</v>
      </c>
      <c r="AN5" s="167">
        <v>9795.8395583146921</v>
      </c>
      <c r="AO5" s="167">
        <v>9781.7929364889096</v>
      </c>
      <c r="AP5" s="167">
        <v>9893.4920724906005</v>
      </c>
      <c r="AQ5" s="167">
        <v>10252.300454784003</v>
      </c>
      <c r="AR5" s="167">
        <v>10318.090462912422</v>
      </c>
      <c r="AS5" s="167">
        <v>10486.967690261326</v>
      </c>
      <c r="AT5" s="167">
        <v>10419.190986909029</v>
      </c>
      <c r="AU5" s="167">
        <v>10320.734100479031</v>
      </c>
      <c r="AV5" s="167">
        <v>10192.057024428832</v>
      </c>
      <c r="AW5" s="167">
        <v>10148.932411263826</v>
      </c>
      <c r="AX5" s="167">
        <v>10067.133129003829</v>
      </c>
      <c r="AY5" s="167">
        <v>10072.680752628856</v>
      </c>
      <c r="AZ5" s="167">
        <v>10132.983664161686</v>
      </c>
      <c r="BA5" s="167">
        <v>10228.180642081716</v>
      </c>
      <c r="BB5" s="167">
        <v>10256.641407161713</v>
      </c>
      <c r="BC5" s="167">
        <v>10408.412244930591</v>
      </c>
      <c r="BD5" s="167">
        <v>10534.795519994901</v>
      </c>
      <c r="BE5" s="167">
        <v>10744.467780845893</v>
      </c>
      <c r="BF5" s="167">
        <v>10649.051306085892</v>
      </c>
      <c r="BG5" s="167">
        <v>10649.051306085892</v>
      </c>
      <c r="BH5" s="167">
        <v>10649.051306085892</v>
      </c>
      <c r="BI5" s="167">
        <v>10649.051306085892</v>
      </c>
      <c r="BJ5" s="167">
        <v>10123.899538765898</v>
      </c>
      <c r="BK5" s="167">
        <v>10407.872440395895</v>
      </c>
      <c r="BL5" s="167">
        <v>10645.015082915894</v>
      </c>
      <c r="BM5" s="167">
        <v>10649.364167295891</v>
      </c>
      <c r="BN5" s="167">
        <v>10632.769927725893</v>
      </c>
      <c r="BO5" s="167">
        <v>10781.101696288391</v>
      </c>
      <c r="BP5" s="167">
        <v>11076.221861128399</v>
      </c>
      <c r="BQ5" s="167">
        <v>11208.233549808401</v>
      </c>
      <c r="BR5" s="167">
        <v>11066.206472458391</v>
      </c>
      <c r="BS5" s="167">
        <v>10758.642060638391</v>
      </c>
      <c r="BT5" s="167">
        <v>10883.548488108388</v>
      </c>
      <c r="BU5" s="167">
        <v>11104.827777918392</v>
      </c>
      <c r="BV5" s="167">
        <v>10993.461526968294</v>
      </c>
      <c r="BW5" s="167">
        <v>10978.833882088265</v>
      </c>
      <c r="BX5" s="167">
        <v>11019.001886728072</v>
      </c>
      <c r="BY5" s="167">
        <v>11091.406700228064</v>
      </c>
      <c r="BZ5" s="167">
        <v>10344.174760418213</v>
      </c>
      <c r="CA5" s="167">
        <v>10720.719597608217</v>
      </c>
      <c r="CB5" s="167">
        <v>10950.716643568225</v>
      </c>
      <c r="CC5" s="167">
        <v>10884.905572238222</v>
      </c>
      <c r="CD5" s="167">
        <v>10746.585391117647</v>
      </c>
      <c r="CE5" s="167">
        <v>10561.020907137654</v>
      </c>
      <c r="CF5" s="167">
        <v>10800.215850447617</v>
      </c>
      <c r="CG5" s="167">
        <v>11097.709981347612</v>
      </c>
      <c r="CH5" s="167">
        <v>10996.03373192751</v>
      </c>
      <c r="CI5" s="167">
        <v>10996.088131986804</v>
      </c>
      <c r="CJ5" s="167">
        <v>10906.783579636804</v>
      </c>
      <c r="CK5" s="167">
        <v>10989.744985396785</v>
      </c>
      <c r="CL5" s="167">
        <v>10909.988376466383</v>
      </c>
      <c r="CM5" s="167">
        <v>11137.850243936382</v>
      </c>
      <c r="CN5" s="167">
        <v>11479.719709596387</v>
      </c>
      <c r="CO5" s="167">
        <v>11599.266245896386</v>
      </c>
      <c r="CP5" s="167">
        <v>11264.206458176383</v>
      </c>
      <c r="CQ5" s="167">
        <v>11021.430911476382</v>
      </c>
      <c r="CR5" s="167">
        <v>11120.64479019634</v>
      </c>
      <c r="CS5" s="167">
        <v>11447.17913869087</v>
      </c>
      <c r="CT5" s="167">
        <v>11141.227666708877</v>
      </c>
      <c r="CU5" s="167">
        <v>11189.977996815875</v>
      </c>
      <c r="CV5" s="167">
        <v>11192.863982980873</v>
      </c>
      <c r="CW5" s="167">
        <v>10893.227863069869</v>
      </c>
      <c r="CX5" s="167">
        <v>10928.96678149987</v>
      </c>
      <c r="CY5" s="167">
        <v>11179.650128491872</v>
      </c>
      <c r="CZ5" s="167">
        <v>11439.427612642914</v>
      </c>
      <c r="DA5" s="167">
        <v>11589.649297888916</v>
      </c>
      <c r="DB5" s="167">
        <v>11468.795878702913</v>
      </c>
      <c r="DC5" s="167">
        <v>11102.186424219708</v>
      </c>
      <c r="DD5" s="167">
        <v>11235.287769268911</v>
      </c>
      <c r="DE5" s="167">
        <v>11445.547106006921</v>
      </c>
      <c r="DF5" s="169">
        <v>11327</v>
      </c>
      <c r="DG5" s="169">
        <v>11235</v>
      </c>
      <c r="DH5" s="169">
        <v>11122</v>
      </c>
      <c r="DI5" s="169">
        <v>11088</v>
      </c>
      <c r="DJ5" s="169">
        <v>11032</v>
      </c>
      <c r="DK5" s="169">
        <v>11432</v>
      </c>
      <c r="DL5" s="170">
        <v>11555.484265781906</v>
      </c>
      <c r="DM5" s="178">
        <v>11432</v>
      </c>
      <c r="DN5" s="167">
        <v>11435.193202756003</v>
      </c>
      <c r="DO5" s="171">
        <v>11118.200383317999</v>
      </c>
      <c r="DP5" s="171">
        <v>11252.890550192993</v>
      </c>
      <c r="DQ5" s="171">
        <v>11304.491888938002</v>
      </c>
      <c r="DR5" s="172">
        <v>11163.673072363004</v>
      </c>
      <c r="DS5" s="172">
        <v>11268.080721964005</v>
      </c>
      <c r="DT5" s="172">
        <v>11075.543816160005</v>
      </c>
      <c r="DU5" s="172">
        <v>10710.254445879005</v>
      </c>
      <c r="DV5" s="173">
        <v>10631.507762399004</v>
      </c>
      <c r="DW5" s="173">
        <v>10880.092204702005</v>
      </c>
      <c r="DX5" s="171">
        <v>11415.058096407998</v>
      </c>
      <c r="DY5" s="171">
        <v>11474.738220775007</v>
      </c>
      <c r="DZ5" s="171">
        <v>11373.281631008107</v>
      </c>
      <c r="EA5" s="171">
        <v>11066.183673085108</v>
      </c>
      <c r="EB5" s="171">
        <v>11109.75753773611</v>
      </c>
      <c r="EC5" s="171">
        <v>11100.182716558098</v>
      </c>
      <c r="ED5" s="167">
        <v>11076.090446487096</v>
      </c>
      <c r="EE5" s="167">
        <v>11142.333075253095</v>
      </c>
      <c r="EF5" s="167">
        <v>11032.667056538197</v>
      </c>
      <c r="EG5" s="167">
        <v>11097.251884093195</v>
      </c>
      <c r="EH5" s="167">
        <v>10862</v>
      </c>
      <c r="EI5" s="174">
        <v>11129.516020937386</v>
      </c>
      <c r="EJ5" s="174">
        <v>11669</v>
      </c>
      <c r="EK5" s="174">
        <v>11822.608140684388</v>
      </c>
      <c r="EL5" s="174">
        <v>11514.344239653587</v>
      </c>
      <c r="EM5" s="174">
        <v>11097.615660241585</v>
      </c>
      <c r="EN5" s="174">
        <v>11132.646776366986</v>
      </c>
      <c r="EO5" s="174">
        <v>11392.862706987984</v>
      </c>
      <c r="EP5" s="172">
        <v>11677.509748685086</v>
      </c>
      <c r="EQ5" s="172">
        <v>12007.538785438082</v>
      </c>
      <c r="ER5" s="172">
        <v>11899.731626275086</v>
      </c>
      <c r="ES5" s="174">
        <v>11617.673719048087</v>
      </c>
      <c r="ET5" s="174">
        <v>11729.262860240089</v>
      </c>
      <c r="EU5" s="174">
        <v>12084.416886360186</v>
      </c>
      <c r="EV5" s="175">
        <v>12079.804561950292</v>
      </c>
      <c r="EW5" s="175">
        <v>12028.014725631288</v>
      </c>
      <c r="EX5" s="176">
        <v>11782</v>
      </c>
      <c r="EY5" s="175">
        <v>11538</v>
      </c>
      <c r="EZ5" s="177">
        <v>11589.486760851245</v>
      </c>
      <c r="FA5" s="176">
        <v>11712.249339979977</v>
      </c>
      <c r="FB5" s="43">
        <v>11597.159761011973</v>
      </c>
      <c r="FC5" s="43">
        <v>11790.069488486975</v>
      </c>
      <c r="FD5" s="43">
        <v>11615.765405588283</v>
      </c>
      <c r="FE5" s="174"/>
      <c r="FF5" s="174"/>
      <c r="FG5" s="174"/>
      <c r="FH5" s="175"/>
      <c r="FI5" s="175"/>
      <c r="FJ5" s="176"/>
      <c r="FK5" s="175"/>
      <c r="FL5" s="177"/>
      <c r="FM5" s="176"/>
    </row>
    <row r="6" spans="1:169" ht="40.5" customHeight="1" x14ac:dyDescent="0.2">
      <c r="A6" s="28" t="s">
        <v>462</v>
      </c>
      <c r="B6" s="167">
        <v>1274.107</v>
      </c>
      <c r="C6" s="167">
        <v>1394.8009999999999</v>
      </c>
      <c r="D6" s="400">
        <v>1353.539</v>
      </c>
      <c r="E6" s="400">
        <v>1321.7380000000001</v>
      </c>
      <c r="F6" s="400">
        <v>1247.3140000000001</v>
      </c>
      <c r="G6" s="400">
        <v>1250.048</v>
      </c>
      <c r="H6" s="400">
        <v>1294.721</v>
      </c>
      <c r="I6" s="167">
        <v>1305.029</v>
      </c>
      <c r="J6" s="167">
        <v>1332.818</v>
      </c>
      <c r="K6" s="167">
        <v>1334.4336089400001</v>
      </c>
      <c r="L6" s="167">
        <v>1403.34065184</v>
      </c>
      <c r="M6" s="167">
        <v>1538.07065184</v>
      </c>
      <c r="N6" s="167">
        <v>1665.47988424</v>
      </c>
      <c r="O6" s="167">
        <v>1796.2443399099996</v>
      </c>
      <c r="P6" s="167">
        <v>1807.1385783842752</v>
      </c>
      <c r="Q6" s="167">
        <v>1872.875544506275</v>
      </c>
      <c r="R6" s="167">
        <v>1889.5805811560592</v>
      </c>
      <c r="S6" s="167">
        <v>1994.755958325504</v>
      </c>
      <c r="T6" s="167">
        <v>2076.3941795155042</v>
      </c>
      <c r="U6" s="167">
        <v>2110.800656212959</v>
      </c>
      <c r="V6" s="167">
        <v>2421.4944688696683</v>
      </c>
      <c r="W6" s="167">
        <v>2433.1803921581654</v>
      </c>
      <c r="X6" s="167">
        <v>2618.089428978165</v>
      </c>
      <c r="Y6" s="167">
        <v>2840.5144625588996</v>
      </c>
      <c r="Z6" s="167">
        <v>2912.5519476088994</v>
      </c>
      <c r="AA6" s="167">
        <v>3002.7707337488996</v>
      </c>
      <c r="AB6" s="167">
        <v>3439.5958195188996</v>
      </c>
      <c r="AC6" s="167">
        <v>3077.6504643545104</v>
      </c>
      <c r="AD6" s="167">
        <v>3018.5760173291901</v>
      </c>
      <c r="AE6" s="167">
        <v>3073.7374660618889</v>
      </c>
      <c r="AF6" s="167">
        <v>3075.9902897353213</v>
      </c>
      <c r="AG6" s="167">
        <v>3097.7133064527375</v>
      </c>
      <c r="AH6" s="167">
        <v>3053.7034624992589</v>
      </c>
      <c r="AI6" s="167">
        <v>3036.4052580497264</v>
      </c>
      <c r="AJ6" s="167">
        <v>3170.7176918864884</v>
      </c>
      <c r="AK6" s="167">
        <v>3222.8814625588989</v>
      </c>
      <c r="AL6" s="167">
        <v>3533.840353281741</v>
      </c>
      <c r="AM6" s="167">
        <v>3686.3536187292239</v>
      </c>
      <c r="AN6" s="167">
        <v>3780.4175449408185</v>
      </c>
      <c r="AO6" s="167">
        <v>3789.916373700818</v>
      </c>
      <c r="AP6" s="167">
        <v>3798.0815277709326</v>
      </c>
      <c r="AQ6" s="167">
        <v>3827.4677334333333</v>
      </c>
      <c r="AR6" s="167">
        <v>3921.5751843479738</v>
      </c>
      <c r="AS6" s="167">
        <v>3896.7761949679739</v>
      </c>
      <c r="AT6" s="167">
        <v>3904.936068267974</v>
      </c>
      <c r="AU6" s="167">
        <v>3913.3218229659728</v>
      </c>
      <c r="AV6" s="167">
        <v>4001.1341928759739</v>
      </c>
      <c r="AW6" s="167">
        <v>3886.3121846040367</v>
      </c>
      <c r="AX6" s="167">
        <v>4097.7923340940351</v>
      </c>
      <c r="AY6" s="167">
        <v>4163.6658794520354</v>
      </c>
      <c r="AZ6" s="167">
        <v>4282.1724119920364</v>
      </c>
      <c r="BA6" s="167">
        <v>2899.3280784620365</v>
      </c>
      <c r="BB6" s="167">
        <v>4216.1475306720367</v>
      </c>
      <c r="BC6" s="167">
        <v>3094.9840943620352</v>
      </c>
      <c r="BD6" s="167">
        <v>3131.8351865092664</v>
      </c>
      <c r="BE6" s="167">
        <v>3180.622781939267</v>
      </c>
      <c r="BF6" s="167">
        <v>3222.2252293392671</v>
      </c>
      <c r="BG6" s="167">
        <v>3222.2252293392671</v>
      </c>
      <c r="BH6" s="167">
        <v>3222.2252293392671</v>
      </c>
      <c r="BI6" s="167">
        <v>3222.2252293392671</v>
      </c>
      <c r="BJ6" s="167">
        <v>2855.1415032892683</v>
      </c>
      <c r="BK6" s="167">
        <v>2928.859261759269</v>
      </c>
      <c r="BL6" s="167">
        <v>3016.9996331092689</v>
      </c>
      <c r="BM6" s="167">
        <v>2594.6261076592691</v>
      </c>
      <c r="BN6" s="167">
        <v>2054.6134737992697</v>
      </c>
      <c r="BO6" s="167">
        <v>2026.6106893542703</v>
      </c>
      <c r="BP6" s="167">
        <v>2032.5852427142709</v>
      </c>
      <c r="BQ6" s="167">
        <v>1727.6885111842696</v>
      </c>
      <c r="BR6" s="167">
        <v>1739.5775625842707</v>
      </c>
      <c r="BS6" s="167">
        <v>1767.2795251642708</v>
      </c>
      <c r="BT6" s="167">
        <v>1846.4532603642708</v>
      </c>
      <c r="BU6" s="167">
        <v>1914.9058016442702</v>
      </c>
      <c r="BV6" s="167">
        <v>2079.0238073242704</v>
      </c>
      <c r="BW6" s="167">
        <v>2055.6838508242699</v>
      </c>
      <c r="BX6" s="167">
        <v>2091.6039186942699</v>
      </c>
      <c r="BY6" s="167">
        <v>1964.1521845042701</v>
      </c>
      <c r="BZ6" s="167">
        <v>1874.5922392742693</v>
      </c>
      <c r="CA6" s="167">
        <v>1859.5614680942695</v>
      </c>
      <c r="CB6" s="167">
        <v>1900.3469179042702</v>
      </c>
      <c r="CC6" s="167">
        <v>1957.8344653142706</v>
      </c>
      <c r="CD6" s="167">
        <v>1966.0648062842702</v>
      </c>
      <c r="CE6" s="167">
        <v>2047.80489939427</v>
      </c>
      <c r="CF6" s="167">
        <v>2186.9327959042689</v>
      </c>
      <c r="CG6" s="167">
        <v>2263.6520810742686</v>
      </c>
      <c r="CH6" s="167">
        <v>2397.966648324269</v>
      </c>
      <c r="CI6" s="167">
        <v>2401.2234365942682</v>
      </c>
      <c r="CJ6" s="167">
        <v>2328.3093202242685</v>
      </c>
      <c r="CK6" s="167">
        <v>2348.6397351142691</v>
      </c>
      <c r="CL6" s="167">
        <v>2280.5702837742688</v>
      </c>
      <c r="CM6" s="167">
        <v>2282.40596818427</v>
      </c>
      <c r="CN6" s="167">
        <v>2346.005902484269</v>
      </c>
      <c r="CO6" s="167">
        <v>2397.374362374268</v>
      </c>
      <c r="CP6" s="167">
        <v>2402.6721423842678</v>
      </c>
      <c r="CQ6" s="167">
        <v>2454.0728328542677</v>
      </c>
      <c r="CR6" s="167">
        <v>2608.0619096042701</v>
      </c>
      <c r="CS6" s="167">
        <v>2741.0936565342713</v>
      </c>
      <c r="CT6" s="167">
        <v>2805.1053451242715</v>
      </c>
      <c r="CU6" s="167">
        <v>2746.9443310332717</v>
      </c>
      <c r="CV6" s="167">
        <v>2791.6237585832714</v>
      </c>
      <c r="CW6" s="167">
        <v>2690.1962767012706</v>
      </c>
      <c r="CX6" s="167">
        <v>2702.7680738012709</v>
      </c>
      <c r="CY6" s="167">
        <v>2743.8573566452715</v>
      </c>
      <c r="CZ6" s="167">
        <v>2797.5580883692714</v>
      </c>
      <c r="DA6" s="167">
        <v>2868.4329212412717</v>
      </c>
      <c r="DB6" s="167">
        <v>2883.6903621312713</v>
      </c>
      <c r="DC6" s="167">
        <v>2921.0769712552715</v>
      </c>
      <c r="DD6" s="167">
        <v>3061.8730808372711</v>
      </c>
      <c r="DE6" s="167">
        <v>3157.4556018285671</v>
      </c>
      <c r="DF6" s="169">
        <v>3331</v>
      </c>
      <c r="DG6" s="169">
        <v>3348</v>
      </c>
      <c r="DH6" s="169">
        <v>3328</v>
      </c>
      <c r="DI6" s="169">
        <v>3328</v>
      </c>
      <c r="DJ6" s="169">
        <v>3372</v>
      </c>
      <c r="DK6" s="169">
        <v>3374</v>
      </c>
      <c r="DL6" s="170">
        <v>3389.0487921805666</v>
      </c>
      <c r="DM6" s="178">
        <v>3464</v>
      </c>
      <c r="DN6" s="167">
        <v>3504.2498115945673</v>
      </c>
      <c r="DO6" s="171">
        <v>3479.9968091715696</v>
      </c>
      <c r="DP6" s="171">
        <v>3584.7153713427692</v>
      </c>
      <c r="DQ6" s="171">
        <v>3681.2244357087707</v>
      </c>
      <c r="DR6" s="172">
        <v>3831.2902787807707</v>
      </c>
      <c r="DS6" s="172">
        <v>3823.3236126327706</v>
      </c>
      <c r="DT6" s="172">
        <v>3879.3395116367701</v>
      </c>
      <c r="DU6" s="172">
        <v>3760.4993866987702</v>
      </c>
      <c r="DV6" s="173">
        <v>3764.4701847587698</v>
      </c>
      <c r="DW6" s="173">
        <v>3769.0680398727695</v>
      </c>
      <c r="DX6" s="171">
        <v>3822.8929249799999</v>
      </c>
      <c r="DY6" s="171">
        <v>3887.6404414487702</v>
      </c>
      <c r="DZ6" s="171">
        <v>3922.4188894597696</v>
      </c>
      <c r="EA6" s="171">
        <v>3926.3919937057699</v>
      </c>
      <c r="EB6" s="171">
        <v>4043.6229589667701</v>
      </c>
      <c r="EC6" s="171">
        <v>4103.5212622847694</v>
      </c>
      <c r="ED6" s="167">
        <v>4268.3214117687694</v>
      </c>
      <c r="EE6" s="167">
        <v>4341.3195665967696</v>
      </c>
      <c r="EF6" s="167">
        <v>4329.1303886267688</v>
      </c>
      <c r="EG6" s="167">
        <v>4332.4512859007691</v>
      </c>
      <c r="EH6" s="167">
        <v>4287</v>
      </c>
      <c r="EI6" s="174">
        <v>4307.8290283707684</v>
      </c>
      <c r="EJ6" s="174">
        <v>4383</v>
      </c>
      <c r="EK6" s="174">
        <v>4616.5096693967689</v>
      </c>
      <c r="EL6" s="174">
        <v>4526.8243547227694</v>
      </c>
      <c r="EM6" s="174">
        <v>4614.049753238769</v>
      </c>
      <c r="EN6" s="174">
        <v>4661.700313926769</v>
      </c>
      <c r="EO6" s="174">
        <v>4760.5340700187699</v>
      </c>
      <c r="EP6" s="172">
        <v>4958.3098258907703</v>
      </c>
      <c r="EQ6" s="172">
        <v>5000.9202129467694</v>
      </c>
      <c r="ER6" s="172">
        <v>4986.63422724477</v>
      </c>
      <c r="ES6" s="174">
        <v>4982.4527305107713</v>
      </c>
      <c r="ET6" s="174">
        <v>4939.4474940947703</v>
      </c>
      <c r="EU6" s="174">
        <v>4976.0829777527715</v>
      </c>
      <c r="EV6" s="175">
        <v>4997.3834126907695</v>
      </c>
      <c r="EW6" s="175">
        <v>4898.008483158771</v>
      </c>
      <c r="EX6" s="176">
        <v>4725</v>
      </c>
      <c r="EY6" s="175">
        <v>4679</v>
      </c>
      <c r="EZ6" s="177">
        <v>4735.7207691397653</v>
      </c>
      <c r="FA6" s="176">
        <v>4787.0926357907674</v>
      </c>
      <c r="FB6" s="43">
        <v>4819.7345395487673</v>
      </c>
      <c r="FC6" s="43">
        <v>4827.5269551927668</v>
      </c>
      <c r="FD6" s="43">
        <v>4654.4347119457661</v>
      </c>
      <c r="FE6" s="174"/>
      <c r="FF6" s="174"/>
      <c r="FG6" s="174"/>
      <c r="FH6" s="175"/>
      <c r="FI6" s="175"/>
      <c r="FJ6" s="176"/>
      <c r="FK6" s="175"/>
      <c r="FL6" s="177"/>
      <c r="FM6" s="176"/>
    </row>
    <row r="7" spans="1:169" ht="41.25" customHeight="1" x14ac:dyDescent="0.2">
      <c r="A7" s="28" t="s">
        <v>463</v>
      </c>
      <c r="B7" s="167">
        <v>2729.2939999999999</v>
      </c>
      <c r="C7" s="167">
        <v>2929.444</v>
      </c>
      <c r="D7" s="400">
        <v>2983.9969999999998</v>
      </c>
      <c r="E7" s="400">
        <v>2998.3939999999998</v>
      </c>
      <c r="F7" s="400">
        <v>3169.79</v>
      </c>
      <c r="G7" s="400">
        <v>3252.5149999999999</v>
      </c>
      <c r="H7" s="400">
        <v>3376.12</v>
      </c>
      <c r="I7" s="167">
        <v>1579.56</v>
      </c>
      <c r="J7" s="167">
        <v>1730.152</v>
      </c>
      <c r="K7" s="167">
        <v>1936.6452575000003</v>
      </c>
      <c r="L7" s="167">
        <v>2129.5686701720001</v>
      </c>
      <c r="M7" s="167">
        <v>2269.0626701720003</v>
      </c>
      <c r="N7" s="167">
        <v>2540.0907812720002</v>
      </c>
      <c r="O7" s="167">
        <v>2729.5961579520003</v>
      </c>
      <c r="P7" s="167">
        <v>2772.2114385193399</v>
      </c>
      <c r="Q7" s="167">
        <v>3038.9341720153402</v>
      </c>
      <c r="R7" s="167">
        <v>2844.1636007316624</v>
      </c>
      <c r="S7" s="167">
        <v>2773.6318501547066</v>
      </c>
      <c r="T7" s="167">
        <v>2914.0946872853056</v>
      </c>
      <c r="U7" s="167">
        <v>2660.8029638002872</v>
      </c>
      <c r="V7" s="167">
        <v>2929.4024624762988</v>
      </c>
      <c r="W7" s="167">
        <v>3204.6156281612693</v>
      </c>
      <c r="X7" s="167">
        <v>3403.7800295212696</v>
      </c>
      <c r="Y7" s="167">
        <v>3516.0194134712692</v>
      </c>
      <c r="Z7" s="167">
        <v>3544.896376851269</v>
      </c>
      <c r="AA7" s="167">
        <v>3694.5990140612694</v>
      </c>
      <c r="AB7" s="167">
        <v>3804.2441403512694</v>
      </c>
      <c r="AC7" s="167">
        <v>3891.3143189305174</v>
      </c>
      <c r="AD7" s="167">
        <v>3861.7901152637942</v>
      </c>
      <c r="AE7" s="167">
        <v>3694.0873828074691</v>
      </c>
      <c r="AF7" s="167">
        <v>3858.8559835424621</v>
      </c>
      <c r="AG7" s="167">
        <v>3830.2597810269135</v>
      </c>
      <c r="AH7" s="167">
        <v>4033.4112638095803</v>
      </c>
      <c r="AI7" s="167">
        <v>3941.9359749884961</v>
      </c>
      <c r="AJ7" s="167">
        <v>3808.6086156292572</v>
      </c>
      <c r="AK7" s="167">
        <v>3687.7154134712696</v>
      </c>
      <c r="AL7" s="167">
        <v>4010.8512452643599</v>
      </c>
      <c r="AM7" s="167">
        <v>4081.2236423716918</v>
      </c>
      <c r="AN7" s="167">
        <v>3960.580802531631</v>
      </c>
      <c r="AO7" s="167">
        <v>3945.030913365631</v>
      </c>
      <c r="AP7" s="167">
        <v>4058.2221183839106</v>
      </c>
      <c r="AQ7" s="167">
        <v>4136.6539346585796</v>
      </c>
      <c r="AR7" s="167">
        <v>4307.3781102593812</v>
      </c>
      <c r="AS7" s="167">
        <v>4585.1116278093796</v>
      </c>
      <c r="AT7" s="167">
        <v>4718.1675618293793</v>
      </c>
      <c r="AU7" s="167">
        <v>4779.8393462493814</v>
      </c>
      <c r="AV7" s="167">
        <v>4871.0079281793796</v>
      </c>
      <c r="AW7" s="167">
        <v>5026.0825257593797</v>
      </c>
      <c r="AX7" s="167">
        <v>5187.7312515393787</v>
      </c>
      <c r="AY7" s="167">
        <v>5291.89571123938</v>
      </c>
      <c r="AZ7" s="167">
        <v>5469.8214733893783</v>
      </c>
      <c r="BA7" s="167">
        <v>3086.6888368693799</v>
      </c>
      <c r="BB7" s="167">
        <v>5472.5272379993794</v>
      </c>
      <c r="BC7" s="167">
        <v>3493.6705072693799</v>
      </c>
      <c r="BD7" s="167">
        <v>3613.5974786693801</v>
      </c>
      <c r="BE7" s="167">
        <v>3725.5440078393813</v>
      </c>
      <c r="BF7" s="167">
        <v>3061.3443204093815</v>
      </c>
      <c r="BG7" s="167">
        <v>3061.3443204093815</v>
      </c>
      <c r="BH7" s="167">
        <v>3061.3443204093815</v>
      </c>
      <c r="BI7" s="167">
        <v>3061.3443204093815</v>
      </c>
      <c r="BJ7" s="167">
        <v>3141.9316852993816</v>
      </c>
      <c r="BK7" s="167">
        <v>3349.3425339193823</v>
      </c>
      <c r="BL7" s="167">
        <v>3575.1500256893819</v>
      </c>
      <c r="BM7" s="167">
        <v>2813.6706276793816</v>
      </c>
      <c r="BN7" s="167">
        <v>1576.6695348593807</v>
      </c>
      <c r="BO7" s="167">
        <v>1729.3700761193804</v>
      </c>
      <c r="BP7" s="167">
        <v>1900.1986638893816</v>
      </c>
      <c r="BQ7" s="167">
        <v>2074.1766600393821</v>
      </c>
      <c r="BR7" s="167">
        <v>2327.8266876193825</v>
      </c>
      <c r="BS7" s="167">
        <v>2511.7551160193821</v>
      </c>
      <c r="BT7" s="167">
        <v>2746.850019689382</v>
      </c>
      <c r="BU7" s="167">
        <v>2981.299054049382</v>
      </c>
      <c r="BV7" s="167">
        <v>3063.2486381293825</v>
      </c>
      <c r="BW7" s="167">
        <v>3313.8909339293823</v>
      </c>
      <c r="BX7" s="167">
        <v>3566.7585986593826</v>
      </c>
      <c r="BY7" s="167">
        <v>3821.1430423293828</v>
      </c>
      <c r="BZ7" s="167">
        <v>3792.6565413993831</v>
      </c>
      <c r="CA7" s="167">
        <v>4022.1137628793826</v>
      </c>
      <c r="CB7" s="167">
        <v>4334.5356430493839</v>
      </c>
      <c r="CC7" s="167">
        <v>4660.3567947993824</v>
      </c>
      <c r="CD7" s="167">
        <v>4933.0029185193835</v>
      </c>
      <c r="CE7" s="167">
        <v>5252.2691241793837</v>
      </c>
      <c r="CF7" s="167">
        <v>5514.9185703793819</v>
      </c>
      <c r="CG7" s="167">
        <v>5775.6418584293815</v>
      </c>
      <c r="CH7" s="167">
        <v>6056.8496682293817</v>
      </c>
      <c r="CI7" s="167">
        <v>6239.3458478493822</v>
      </c>
      <c r="CJ7" s="167">
        <v>6425.2083594993819</v>
      </c>
      <c r="CK7" s="167">
        <v>6574.6509106293815</v>
      </c>
      <c r="CL7" s="167">
        <v>6547.4136369493817</v>
      </c>
      <c r="CM7" s="167">
        <v>6800.4614084993818</v>
      </c>
      <c r="CN7" s="167">
        <v>7143.073705199381</v>
      </c>
      <c r="CO7" s="167">
        <v>7374.9590246193811</v>
      </c>
      <c r="CP7" s="167">
        <v>7497.322653759381</v>
      </c>
      <c r="CQ7" s="167">
        <v>7706.5443776893799</v>
      </c>
      <c r="CR7" s="167">
        <v>7941.5429086693821</v>
      </c>
      <c r="CS7" s="167">
        <v>7904.3068605193812</v>
      </c>
      <c r="CT7" s="167">
        <v>8071.0880441693816</v>
      </c>
      <c r="CU7" s="167">
        <v>8199.0191902853821</v>
      </c>
      <c r="CV7" s="167">
        <v>8323.9025896353814</v>
      </c>
      <c r="CW7" s="167">
        <v>8390.1650066153816</v>
      </c>
      <c r="CX7" s="167">
        <v>8492.0817501493821</v>
      </c>
      <c r="CY7" s="167">
        <v>8699.0431270193803</v>
      </c>
      <c r="CZ7" s="167">
        <v>8788.2450600673819</v>
      </c>
      <c r="DA7" s="167">
        <v>8944.9810575373831</v>
      </c>
      <c r="DB7" s="167">
        <v>9078.662155983382</v>
      </c>
      <c r="DC7" s="167">
        <v>9275.2585800333818</v>
      </c>
      <c r="DD7" s="167">
        <v>9330.8891038373822</v>
      </c>
      <c r="DE7" s="167">
        <v>9182.5949605313799</v>
      </c>
      <c r="DF7" s="169">
        <v>9239</v>
      </c>
      <c r="DG7" s="169">
        <v>9264</v>
      </c>
      <c r="DH7" s="169">
        <v>9603</v>
      </c>
      <c r="DI7" s="169">
        <v>9675</v>
      </c>
      <c r="DJ7" s="169">
        <v>9876</v>
      </c>
      <c r="DK7" s="169">
        <v>10067</v>
      </c>
      <c r="DL7" s="170">
        <v>10275.572604356381</v>
      </c>
      <c r="DM7" s="178">
        <v>10409</v>
      </c>
      <c r="DN7" s="167">
        <v>10543.778348452381</v>
      </c>
      <c r="DO7" s="171">
        <v>10738.098096940379</v>
      </c>
      <c r="DP7" s="171">
        <v>11052.639920912381</v>
      </c>
      <c r="DQ7" s="171">
        <v>10947.35808737238</v>
      </c>
      <c r="DR7" s="172">
        <v>11094.177750982381</v>
      </c>
      <c r="DS7" s="172">
        <v>11225.463390264382</v>
      </c>
      <c r="DT7" s="172">
        <v>11537.22788447638</v>
      </c>
      <c r="DU7" s="172">
        <v>11740.809780784382</v>
      </c>
      <c r="DV7" s="173">
        <v>12005.109351884383</v>
      </c>
      <c r="DW7" s="173">
        <v>12153.181051483381</v>
      </c>
      <c r="DX7" s="171">
        <v>12471.224872534001</v>
      </c>
      <c r="DY7" s="171">
        <v>12718.505616307384</v>
      </c>
      <c r="DZ7" s="171">
        <v>12846.982010319382</v>
      </c>
      <c r="EA7" s="171">
        <v>13063.948626535383</v>
      </c>
      <c r="EB7" s="171">
        <v>13330.564003289381</v>
      </c>
      <c r="EC7" s="171">
        <v>13640.899803443383</v>
      </c>
      <c r="ED7" s="167">
        <v>13837.857023071385</v>
      </c>
      <c r="EE7" s="167">
        <v>14102.563384047384</v>
      </c>
      <c r="EF7" s="167">
        <v>14354.376162731383</v>
      </c>
      <c r="EG7" s="167">
        <v>14639.186498293386</v>
      </c>
      <c r="EH7" s="167">
        <v>14934</v>
      </c>
      <c r="EI7" s="174">
        <v>14796.766637425386</v>
      </c>
      <c r="EJ7" s="174">
        <v>15097</v>
      </c>
      <c r="EK7" s="174">
        <v>15256.133674285382</v>
      </c>
      <c r="EL7" s="174">
        <v>15476.959517419387</v>
      </c>
      <c r="EM7" s="174">
        <v>15290.074835225385</v>
      </c>
      <c r="EN7" s="174">
        <v>15400.040144949382</v>
      </c>
      <c r="EO7" s="174">
        <v>15720.363373763383</v>
      </c>
      <c r="EP7" s="172">
        <v>15880.050201433383</v>
      </c>
      <c r="EQ7" s="172">
        <v>16370.796035911382</v>
      </c>
      <c r="ER7" s="172">
        <v>16773.583912213384</v>
      </c>
      <c r="ES7" s="174">
        <v>17197.90961673938</v>
      </c>
      <c r="ET7" s="174">
        <v>17765.795472553382</v>
      </c>
      <c r="EU7" s="174">
        <v>18092.212256439379</v>
      </c>
      <c r="EV7" s="175">
        <v>18067.548862767384</v>
      </c>
      <c r="EW7" s="175">
        <v>18072.776584895382</v>
      </c>
      <c r="EX7" s="176">
        <v>18185</v>
      </c>
      <c r="EY7" s="175">
        <v>18059</v>
      </c>
      <c r="EZ7" s="179">
        <v>18201.340024971381</v>
      </c>
      <c r="FA7" s="176">
        <v>18187.545653173376</v>
      </c>
      <c r="FB7" s="43">
        <v>18293.035415089376</v>
      </c>
      <c r="FC7" s="43">
        <v>18348.671449971378</v>
      </c>
      <c r="FD7" s="43">
        <v>18343.946834159375</v>
      </c>
      <c r="FE7" s="174"/>
      <c r="FF7" s="174"/>
      <c r="FG7" s="174"/>
      <c r="FH7" s="175"/>
      <c r="FI7" s="175"/>
      <c r="FJ7" s="176"/>
      <c r="FK7" s="175"/>
      <c r="FL7" s="179"/>
      <c r="FM7" s="176"/>
    </row>
    <row r="8" spans="1:169" x14ac:dyDescent="0.2"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1"/>
      <c r="DL8" s="182"/>
      <c r="EZ8" s="183"/>
    </row>
    <row r="10" spans="1:169" x14ac:dyDescent="0.2">
      <c r="C10" s="89"/>
    </row>
    <row r="11" spans="1:169" ht="30" x14ac:dyDescent="0.2">
      <c r="B11" s="382"/>
      <c r="C11" s="167">
        <v>21173.035</v>
      </c>
      <c r="E11" s="361"/>
      <c r="F11" s="361"/>
      <c r="G11" s="361"/>
      <c r="H11" s="361"/>
    </row>
    <row r="12" spans="1:169" ht="30" x14ac:dyDescent="0.2">
      <c r="B12" s="382"/>
      <c r="C12" s="167">
        <v>21173.035</v>
      </c>
      <c r="E12" s="361"/>
      <c r="F12" s="361"/>
      <c r="G12" s="361"/>
      <c r="H12" s="361"/>
    </row>
    <row r="13" spans="1:169" ht="30" x14ac:dyDescent="0.2">
      <c r="B13" s="382"/>
      <c r="C13" s="167">
        <v>21173.035</v>
      </c>
      <c r="E13" s="361"/>
      <c r="F13" s="361"/>
      <c r="G13" s="361"/>
      <c r="H13" s="361"/>
    </row>
    <row r="14" spans="1:169" ht="30" x14ac:dyDescent="0.2">
      <c r="B14" s="382"/>
      <c r="C14" s="167">
        <v>21173.035</v>
      </c>
      <c r="E14" s="361"/>
      <c r="F14" s="361"/>
      <c r="G14" s="361"/>
      <c r="H14" s="361"/>
    </row>
    <row r="15" spans="1:169" ht="30" x14ac:dyDescent="0.2">
      <c r="B15" s="382"/>
      <c r="C15" s="167">
        <v>21173.035</v>
      </c>
      <c r="E15" s="361"/>
      <c r="F15" s="361"/>
      <c r="G15" s="361"/>
      <c r="H15" s="361"/>
    </row>
    <row r="16" spans="1:169" ht="30" x14ac:dyDescent="0.2">
      <c r="B16" s="382"/>
      <c r="C16" s="167">
        <v>21173.035</v>
      </c>
      <c r="E16" s="361"/>
      <c r="F16" s="361"/>
      <c r="G16" s="361"/>
      <c r="H16" s="361"/>
    </row>
    <row r="17" spans="2:8" ht="30" x14ac:dyDescent="0.2">
      <c r="B17" s="382"/>
      <c r="C17" s="167">
        <v>21173.035</v>
      </c>
      <c r="E17" s="361"/>
      <c r="F17" s="361"/>
      <c r="G17" s="361"/>
      <c r="H17" s="361"/>
    </row>
    <row r="18" spans="2:8" ht="30" x14ac:dyDescent="0.2">
      <c r="B18" s="382"/>
      <c r="C18" s="167">
        <v>21173.035</v>
      </c>
      <c r="E18" s="361"/>
      <c r="F18" s="361"/>
      <c r="G18" s="361"/>
      <c r="H18" s="361"/>
    </row>
    <row r="19" spans="2:8" ht="30" x14ac:dyDescent="0.2">
      <c r="B19" s="382"/>
      <c r="C19" s="167">
        <v>21173.035</v>
      </c>
      <c r="E19" s="361"/>
      <c r="F19" s="361"/>
      <c r="G19" s="361"/>
      <c r="H19" s="361"/>
    </row>
    <row r="20" spans="2:8" ht="30" x14ac:dyDescent="0.2">
      <c r="C20" s="167">
        <v>21173.035</v>
      </c>
      <c r="D20" s="361"/>
      <c r="F20" s="361"/>
      <c r="G20" s="361"/>
      <c r="H20" s="361"/>
    </row>
    <row r="22" spans="2:8" x14ac:dyDescent="0.2">
      <c r="C22" s="89"/>
    </row>
    <row r="23" spans="2:8" ht="30" x14ac:dyDescent="0.2">
      <c r="B23" s="382"/>
      <c r="C23" s="167">
        <v>21173.035</v>
      </c>
      <c r="E23" s="361"/>
      <c r="F23" s="361"/>
      <c r="G23" s="361"/>
      <c r="H23" s="361"/>
    </row>
    <row r="24" spans="2:8" ht="30" x14ac:dyDescent="0.2">
      <c r="B24" s="382"/>
      <c r="C24" s="167">
        <v>21173.035</v>
      </c>
      <c r="E24" s="361"/>
      <c r="F24" s="361"/>
      <c r="G24" s="361"/>
      <c r="H24" s="361"/>
    </row>
    <row r="25" spans="2:8" ht="30" x14ac:dyDescent="0.2">
      <c r="B25" s="382"/>
      <c r="C25" s="167">
        <v>21173.035</v>
      </c>
      <c r="E25" s="361"/>
      <c r="F25" s="361"/>
      <c r="G25" s="361"/>
      <c r="H25" s="361"/>
    </row>
    <row r="26" spans="2:8" ht="30" x14ac:dyDescent="0.2">
      <c r="B26" s="382"/>
      <c r="C26" s="167">
        <v>21173.035</v>
      </c>
      <c r="E26" s="361"/>
      <c r="F26" s="361"/>
      <c r="G26" s="361"/>
      <c r="H26" s="361"/>
    </row>
    <row r="27" spans="2:8" ht="30" x14ac:dyDescent="0.2">
      <c r="B27" s="382"/>
      <c r="C27" s="167">
        <v>21173.035</v>
      </c>
      <c r="E27" s="361"/>
      <c r="F27" s="361"/>
      <c r="G27" s="361"/>
      <c r="H27" s="361"/>
    </row>
    <row r="28" spans="2:8" ht="30" x14ac:dyDescent="0.2">
      <c r="B28" s="382"/>
      <c r="C28" s="167">
        <v>21173.035</v>
      </c>
      <c r="E28" s="361"/>
      <c r="F28" s="361"/>
      <c r="G28" s="361"/>
      <c r="H28" s="361"/>
    </row>
    <row r="29" spans="2:8" ht="30" x14ac:dyDescent="0.2">
      <c r="B29" s="382"/>
      <c r="C29" s="167">
        <v>21173.035</v>
      </c>
      <c r="E29" s="361"/>
      <c r="F29" s="361"/>
      <c r="G29" s="361"/>
      <c r="H29" s="361"/>
    </row>
    <row r="30" spans="2:8" ht="30" x14ac:dyDescent="0.2">
      <c r="B30" s="382"/>
      <c r="C30" s="167">
        <v>21173.035</v>
      </c>
      <c r="E30" s="361"/>
      <c r="F30" s="361"/>
      <c r="G30" s="361"/>
      <c r="H30" s="361"/>
    </row>
    <row r="31" spans="2:8" ht="30" x14ac:dyDescent="0.2">
      <c r="C31" s="167">
        <v>21173.035</v>
      </c>
      <c r="E31" s="361"/>
      <c r="F31" s="361"/>
      <c r="G31" s="361"/>
      <c r="H31" s="361"/>
    </row>
    <row r="33" spans="3:3" ht="30" x14ac:dyDescent="0.2">
      <c r="C33" s="167">
        <v>21173.035</v>
      </c>
    </row>
    <row r="34" spans="3:3" ht="30" x14ac:dyDescent="0.2">
      <c r="C34" s="167">
        <v>21173.035</v>
      </c>
    </row>
    <row r="35" spans="3:3" ht="30" x14ac:dyDescent="0.2">
      <c r="C35" s="167">
        <v>21173.035</v>
      </c>
    </row>
    <row r="36" spans="3:3" ht="30" x14ac:dyDescent="0.2">
      <c r="C36" s="167">
        <v>21173.035</v>
      </c>
    </row>
    <row r="37" spans="3:3" ht="30" x14ac:dyDescent="0.2">
      <c r="C37" s="167">
        <v>21173.035</v>
      </c>
    </row>
    <row r="125" spans="106:125" x14ac:dyDescent="0.2">
      <c r="DB125" s="1851" t="s">
        <v>460</v>
      </c>
      <c r="DC125" s="1851"/>
      <c r="DD125" s="1851"/>
      <c r="DE125" s="1851"/>
      <c r="DF125" s="1851"/>
      <c r="DG125" s="1851"/>
      <c r="DH125" s="1851"/>
      <c r="DI125" s="1851"/>
      <c r="DJ125" s="1851"/>
      <c r="DK125" s="1851"/>
      <c r="DL125" s="1851"/>
      <c r="DM125" s="1851"/>
      <c r="DN125" s="1851"/>
      <c r="DO125" s="1851"/>
      <c r="DP125" s="1851"/>
      <c r="DQ125" s="1851"/>
      <c r="DR125" s="1851"/>
      <c r="DS125" s="1851"/>
      <c r="DT125" s="1851"/>
      <c r="DU125" s="1851"/>
    </row>
  </sheetData>
  <mergeCells count="16">
    <mergeCell ref="FB2:FM2"/>
    <mergeCell ref="B1:FM1"/>
    <mergeCell ref="EP2:FA2"/>
    <mergeCell ref="DB125:DU125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DR2:EC2"/>
    <mergeCell ref="ED2:EO2"/>
  </mergeCells>
  <pageMargins left="0.25" right="0.25" top="0.75" bottom="0.75" header="0.3" footer="0.3"/>
  <pageSetup scale="25" orientation="landscape" horizontalDpi="4294967294" verticalDpi="4294967294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59"/>
  <sheetViews>
    <sheetView view="pageBreakPreview" topLeftCell="C1" zoomScaleNormal="85" zoomScaleSheetLayoutView="100" workbookViewId="0">
      <selection activeCell="AL30" sqref="AL30"/>
    </sheetView>
  </sheetViews>
  <sheetFormatPr defaultColWidth="9.140625" defaultRowHeight="11.25" x14ac:dyDescent="0.2"/>
  <cols>
    <col min="1" max="1" width="12.42578125" style="5" bestFit="1" customWidth="1"/>
    <col min="2" max="2" width="9.85546875" style="5" bestFit="1" customWidth="1"/>
    <col min="3" max="3" width="9.5703125" style="5" bestFit="1" customWidth="1"/>
    <col min="4" max="4" width="9.28515625" style="5" bestFit="1" customWidth="1"/>
    <col min="5" max="8" width="9.5703125" style="5" bestFit="1" customWidth="1"/>
    <col min="9" max="11" width="9.42578125" style="5" bestFit="1" customWidth="1"/>
    <col min="12" max="13" width="9.28515625" style="5" bestFit="1" customWidth="1"/>
    <col min="14" max="14" width="10" style="5" bestFit="1" customWidth="1"/>
    <col min="15" max="15" width="8.5703125" style="5" bestFit="1" customWidth="1"/>
    <col min="16" max="16" width="8.7109375" style="5" bestFit="1" customWidth="1"/>
    <col min="17" max="17" width="4.42578125" style="5" customWidth="1"/>
    <col min="18" max="18" width="10" style="5" bestFit="1" customWidth="1"/>
    <col min="19" max="32" width="9.28515625" style="5" bestFit="1" customWidth="1"/>
    <col min="33" max="33" width="8.7109375" style="5" bestFit="1" customWidth="1"/>
    <col min="34" max="34" width="3.140625" style="5" customWidth="1"/>
    <col min="35" max="16384" width="9.140625" style="5"/>
  </cols>
  <sheetData>
    <row r="1" spans="1:34" ht="12.75" customHeight="1" x14ac:dyDescent="0.2">
      <c r="A1" s="1855"/>
      <c r="B1" s="1855"/>
      <c r="C1" s="1855"/>
      <c r="D1" s="1855"/>
      <c r="E1" s="1855"/>
      <c r="F1" s="1855"/>
      <c r="G1" s="1855"/>
      <c r="H1" s="1855"/>
      <c r="I1" s="1856"/>
      <c r="J1" s="1856"/>
      <c r="K1" s="1856"/>
      <c r="L1" s="1856"/>
      <c r="M1" s="1856"/>
      <c r="N1" s="1856"/>
      <c r="O1" s="1856"/>
      <c r="P1" s="145"/>
    </row>
    <row r="2" spans="1:34" x14ac:dyDescent="0.2">
      <c r="A2" s="146"/>
      <c r="B2" s="127" t="s">
        <v>47</v>
      </c>
      <c r="C2" s="127" t="s">
        <v>48</v>
      </c>
      <c r="D2" s="127" t="s">
        <v>49</v>
      </c>
      <c r="E2" s="127" t="s">
        <v>50</v>
      </c>
      <c r="F2" s="127" t="s">
        <v>51</v>
      </c>
      <c r="G2" s="127" t="s">
        <v>52</v>
      </c>
      <c r="H2" s="46" t="s">
        <v>83</v>
      </c>
      <c r="I2" s="127" t="s">
        <v>105</v>
      </c>
      <c r="J2" s="127" t="s">
        <v>181</v>
      </c>
      <c r="K2" s="127" t="s">
        <v>212</v>
      </c>
      <c r="L2" s="127" t="s">
        <v>263</v>
      </c>
      <c r="M2" s="127" t="s">
        <v>426</v>
      </c>
      <c r="N2" s="127" t="s">
        <v>464</v>
      </c>
      <c r="O2" s="127" t="s">
        <v>518</v>
      </c>
      <c r="P2" s="127" t="s">
        <v>829</v>
      </c>
      <c r="R2" s="146"/>
      <c r="S2" s="127" t="s">
        <v>47</v>
      </c>
      <c r="T2" s="127" t="s">
        <v>48</v>
      </c>
      <c r="U2" s="127" t="s">
        <v>49</v>
      </c>
      <c r="V2" s="127" t="s">
        <v>50</v>
      </c>
      <c r="W2" s="127" t="s">
        <v>51</v>
      </c>
      <c r="X2" s="127" t="s">
        <v>52</v>
      </c>
      <c r="Y2" s="46" t="s">
        <v>83</v>
      </c>
      <c r="Z2" s="127" t="s">
        <v>105</v>
      </c>
      <c r="AA2" s="127" t="s">
        <v>181</v>
      </c>
      <c r="AB2" s="127" t="s">
        <v>212</v>
      </c>
      <c r="AC2" s="127" t="s">
        <v>263</v>
      </c>
      <c r="AD2" s="127" t="s">
        <v>426</v>
      </c>
      <c r="AE2" s="127" t="s">
        <v>464</v>
      </c>
      <c r="AF2" s="127" t="s">
        <v>518</v>
      </c>
      <c r="AG2" s="127" t="s">
        <v>829</v>
      </c>
    </row>
    <row r="3" spans="1:34" x14ac:dyDescent="0.2">
      <c r="A3" s="147" t="s">
        <v>53</v>
      </c>
      <c r="B3" s="148">
        <v>988.11782727000002</v>
      </c>
      <c r="C3" s="149">
        <v>1538.07065184</v>
      </c>
      <c r="D3" s="150">
        <v>2841</v>
      </c>
      <c r="E3" s="150">
        <v>3222.8814625588989</v>
      </c>
      <c r="F3" s="150">
        <v>3886.3121846040367</v>
      </c>
      <c r="G3" s="150">
        <v>2690.6950000000002</v>
      </c>
      <c r="H3" s="150">
        <v>1914.9058016442702</v>
      </c>
      <c r="I3" s="151">
        <v>2263.6520810742686</v>
      </c>
      <c r="J3" s="42">
        <v>2741.0936565342713</v>
      </c>
      <c r="K3" s="152">
        <v>3157.4556018285671</v>
      </c>
      <c r="L3" s="12">
        <v>3681.2244357087707</v>
      </c>
      <c r="M3" s="42">
        <v>4103.5212622847694</v>
      </c>
      <c r="N3" s="42">
        <v>4760.5340700187699</v>
      </c>
      <c r="O3" s="153">
        <v>4787.0926357907674</v>
      </c>
      <c r="P3" s="42">
        <v>4686.1964828557657</v>
      </c>
      <c r="R3" s="147" t="s">
        <v>56</v>
      </c>
      <c r="S3" s="154">
        <v>4032.5710558100013</v>
      </c>
      <c r="T3" s="155">
        <v>7086.2625091079999</v>
      </c>
      <c r="U3" s="156">
        <v>8738</v>
      </c>
      <c r="V3" s="156">
        <v>9138.3790768181279</v>
      </c>
      <c r="W3" s="156">
        <v>10148.932411263826</v>
      </c>
      <c r="X3" s="156">
        <v>10161.341</v>
      </c>
      <c r="Y3" s="156">
        <v>11104.827777918392</v>
      </c>
      <c r="Z3" s="156">
        <v>11097.709981347612</v>
      </c>
      <c r="AA3" s="156">
        <v>11447.17913869087</v>
      </c>
      <c r="AB3" s="153">
        <v>11445.547106006921</v>
      </c>
      <c r="AC3" s="156">
        <v>11304.491888938002</v>
      </c>
      <c r="AD3" s="156">
        <v>11100.182716558098</v>
      </c>
      <c r="AE3" s="156">
        <v>11392.862706987984</v>
      </c>
      <c r="AF3" s="153">
        <v>11712.249339979977</v>
      </c>
      <c r="AG3" s="42">
        <v>11637.843278312306</v>
      </c>
    </row>
    <row r="4" spans="1:34" x14ac:dyDescent="0.2">
      <c r="A4" s="147" t="s">
        <v>54</v>
      </c>
      <c r="B4" s="148">
        <v>18952.685626089999</v>
      </c>
      <c r="C4" s="149">
        <v>27366.147777242</v>
      </c>
      <c r="D4" s="399">
        <v>38104</v>
      </c>
      <c r="E4" s="399">
        <v>45304.029331845522</v>
      </c>
      <c r="F4" s="399">
        <v>52313.119604813677</v>
      </c>
      <c r="G4" s="399">
        <v>55590.508999999998</v>
      </c>
      <c r="H4" s="399">
        <v>52802.156945883929</v>
      </c>
      <c r="I4" s="151">
        <v>51583.057838095294</v>
      </c>
      <c r="J4" s="42">
        <v>50756.104378254393</v>
      </c>
      <c r="K4" s="152">
        <v>48111.110462856646</v>
      </c>
      <c r="L4" s="12">
        <v>46640.599585567856</v>
      </c>
      <c r="M4" s="42">
        <v>46765.051957086056</v>
      </c>
      <c r="N4" s="42">
        <v>46520.653822108652</v>
      </c>
      <c r="O4" s="153">
        <v>45223.364558458517</v>
      </c>
      <c r="P4" s="42">
        <v>45320.359294024609</v>
      </c>
      <c r="R4" s="147" t="s">
        <v>55</v>
      </c>
      <c r="S4" s="154">
        <v>2468.4997467199992</v>
      </c>
      <c r="T4" s="155">
        <v>2269.0626701720003</v>
      </c>
      <c r="U4" s="156">
        <v>3516</v>
      </c>
      <c r="V4" s="156">
        <v>3687.7154134712696</v>
      </c>
      <c r="W4" s="156">
        <v>5026.0825257593797</v>
      </c>
      <c r="X4" s="156">
        <v>2963.502</v>
      </c>
      <c r="Y4" s="156">
        <v>2981.299054049382</v>
      </c>
      <c r="Z4" s="156">
        <v>5775.6418584293815</v>
      </c>
      <c r="AA4" s="156">
        <v>7904.3068605193812</v>
      </c>
      <c r="AB4" s="153">
        <v>9182.5949605313799</v>
      </c>
      <c r="AC4" s="156">
        <v>10947.35808737238</v>
      </c>
      <c r="AD4" s="156">
        <v>13640.899803443383</v>
      </c>
      <c r="AE4" s="156">
        <v>15720.363373763383</v>
      </c>
      <c r="AF4" s="153">
        <v>18187.545653173402</v>
      </c>
      <c r="AG4" s="42">
        <v>18578.817710243373</v>
      </c>
    </row>
    <row r="5" spans="1:34" x14ac:dyDescent="0.2">
      <c r="A5" s="147" t="s">
        <v>55</v>
      </c>
      <c r="B5" s="148">
        <v>2468.4997467199992</v>
      </c>
      <c r="C5" s="149">
        <v>2269.0626701720003</v>
      </c>
      <c r="D5" s="399">
        <v>3516</v>
      </c>
      <c r="E5" s="399">
        <v>3687.7154134712696</v>
      </c>
      <c r="F5" s="399">
        <v>5026.0825257593797</v>
      </c>
      <c r="G5" s="399">
        <v>2963.502</v>
      </c>
      <c r="H5" s="399">
        <v>2981.299054049382</v>
      </c>
      <c r="I5" s="151">
        <v>5775.6418584293815</v>
      </c>
      <c r="J5" s="42">
        <v>7904.3068605193812</v>
      </c>
      <c r="K5" s="152">
        <v>9182.5949605313799</v>
      </c>
      <c r="L5" s="12">
        <v>10947.35808737238</v>
      </c>
      <c r="M5" s="42">
        <v>13640.899803443383</v>
      </c>
      <c r="N5" s="42">
        <v>15720.363373763383</v>
      </c>
      <c r="O5" s="153">
        <v>18187.545653173402</v>
      </c>
      <c r="P5" s="42">
        <v>18578.817710243373</v>
      </c>
      <c r="R5" s="147" t="s">
        <v>54</v>
      </c>
      <c r="S5" s="154">
        <v>18952.685626089999</v>
      </c>
      <c r="T5" s="155">
        <v>27366.147777242</v>
      </c>
      <c r="U5" s="156">
        <v>38104</v>
      </c>
      <c r="V5" s="156">
        <v>45304.029331845522</v>
      </c>
      <c r="W5" s="156">
        <v>52313.119604813677</v>
      </c>
      <c r="X5" s="156">
        <v>55590.508999999998</v>
      </c>
      <c r="Y5" s="156">
        <v>52802.156945883929</v>
      </c>
      <c r="Z5" s="156">
        <v>51583.057838095294</v>
      </c>
      <c r="AA5" s="156">
        <v>50756.104378254393</v>
      </c>
      <c r="AB5" s="153">
        <v>48111.110462856646</v>
      </c>
      <c r="AC5" s="156">
        <v>46640.599585567856</v>
      </c>
      <c r="AD5" s="156">
        <v>46765.051957086056</v>
      </c>
      <c r="AE5" s="156">
        <v>46520.653822108652</v>
      </c>
      <c r="AF5" s="153">
        <v>45223.364558458517</v>
      </c>
      <c r="AG5" s="42">
        <v>45320.359294024609</v>
      </c>
    </row>
    <row r="6" spans="1:34" x14ac:dyDescent="0.2">
      <c r="A6" s="147" t="s">
        <v>56</v>
      </c>
      <c r="B6" s="148">
        <v>4032.5710558100013</v>
      </c>
      <c r="C6" s="149">
        <v>7086.2625091079999</v>
      </c>
      <c r="D6" s="399">
        <v>8738</v>
      </c>
      <c r="E6" s="399">
        <v>9138.3790768181279</v>
      </c>
      <c r="F6" s="399">
        <v>10148.932411263826</v>
      </c>
      <c r="G6" s="399">
        <v>10161.341</v>
      </c>
      <c r="H6" s="399">
        <v>11104.827777918392</v>
      </c>
      <c r="I6" s="151">
        <v>11097.709981347612</v>
      </c>
      <c r="J6" s="42">
        <v>11447.17913869087</v>
      </c>
      <c r="K6" s="152">
        <v>11445.547106006921</v>
      </c>
      <c r="L6" s="12">
        <v>11304.491888938002</v>
      </c>
      <c r="M6" s="42">
        <v>11100.182716558098</v>
      </c>
      <c r="N6" s="42">
        <v>11392.862706987984</v>
      </c>
      <c r="O6" s="153">
        <v>11712.249339979977</v>
      </c>
      <c r="P6" s="42">
        <v>11637.843278312306</v>
      </c>
      <c r="R6" s="147" t="s">
        <v>53</v>
      </c>
      <c r="S6" s="154">
        <v>988.11782727000002</v>
      </c>
      <c r="T6" s="155">
        <v>1538.07065184</v>
      </c>
      <c r="U6" s="156">
        <v>2841</v>
      </c>
      <c r="V6" s="156">
        <v>3222.8814625588989</v>
      </c>
      <c r="W6" s="156">
        <v>3886.3121846040367</v>
      </c>
      <c r="X6" s="156">
        <v>2690.6950000000002</v>
      </c>
      <c r="Y6" s="156">
        <v>1914.9058016442702</v>
      </c>
      <c r="Z6" s="156">
        <v>2263.6520810742686</v>
      </c>
      <c r="AA6" s="156">
        <v>2741.0936565342713</v>
      </c>
      <c r="AB6" s="153">
        <v>3157.4556018285671</v>
      </c>
      <c r="AC6" s="156">
        <v>3681.2244357087707</v>
      </c>
      <c r="AD6" s="156">
        <v>4103.5212622847694</v>
      </c>
      <c r="AE6" s="156">
        <v>4760.5340700187699</v>
      </c>
      <c r="AF6" s="153">
        <v>4787.0926357907674</v>
      </c>
      <c r="AG6" s="42">
        <v>4686.1964828557657</v>
      </c>
    </row>
    <row r="7" spans="1:34" x14ac:dyDescent="0.2">
      <c r="A7" s="100" t="s">
        <v>23</v>
      </c>
      <c r="B7" s="157">
        <v>26441.874255890001</v>
      </c>
      <c r="C7" s="149">
        <v>38259.543608361993</v>
      </c>
      <c r="D7" s="399">
        <v>53198</v>
      </c>
      <c r="E7" s="399">
        <v>61353.005284693805</v>
      </c>
      <c r="F7" s="399">
        <v>71374.446726440918</v>
      </c>
      <c r="G7" s="399">
        <v>71406.046999999991</v>
      </c>
      <c r="H7" s="399">
        <v>68803.189579495986</v>
      </c>
      <c r="I7" s="158">
        <v>70720</v>
      </c>
      <c r="J7" s="94">
        <v>72848.684033998914</v>
      </c>
      <c r="K7" s="152">
        <v>71896.70813122351</v>
      </c>
      <c r="L7" s="12">
        <v>72573.673997587015</v>
      </c>
      <c r="M7" s="42">
        <v>75609.655739372305</v>
      </c>
      <c r="N7" s="12">
        <v>78394.413972878785</v>
      </c>
      <c r="O7" s="153">
        <v>79910.252187402672</v>
      </c>
      <c r="P7" s="153">
        <f>SUM(P3:P6)</f>
        <v>80223.216765436053</v>
      </c>
      <c r="R7" s="100" t="s">
        <v>23</v>
      </c>
      <c r="S7" s="159">
        <v>26441.874255890001</v>
      </c>
      <c r="T7" s="155">
        <v>38259.543608361993</v>
      </c>
      <c r="U7" s="156">
        <v>53198</v>
      </c>
      <c r="V7" s="156">
        <v>61353.005284693805</v>
      </c>
      <c r="W7" s="156">
        <v>71374.446726440918</v>
      </c>
      <c r="X7" s="156">
        <v>71406.046999999991</v>
      </c>
      <c r="Y7" s="156">
        <v>68803.189579495986</v>
      </c>
      <c r="Z7" s="155">
        <v>70720</v>
      </c>
      <c r="AA7" s="156">
        <v>72848.684033998914</v>
      </c>
      <c r="AB7" s="153">
        <v>71896.70813122351</v>
      </c>
      <c r="AC7" s="156">
        <v>72573.673997587015</v>
      </c>
      <c r="AD7" s="156">
        <v>75609.655739372305</v>
      </c>
      <c r="AE7" s="156">
        <v>78394.413972878785</v>
      </c>
      <c r="AF7" s="153">
        <v>79910.252187402672</v>
      </c>
      <c r="AG7" s="153">
        <f>SUM(AG3:AG6)</f>
        <v>80223.216765436053</v>
      </c>
    </row>
    <row r="10" spans="1:34" x14ac:dyDescent="0.2">
      <c r="C10" s="92"/>
    </row>
    <row r="11" spans="1:34" x14ac:dyDescent="0.2">
      <c r="B11" s="377"/>
      <c r="C11" s="149">
        <v>27366.147777242</v>
      </c>
      <c r="E11" s="162"/>
      <c r="F11" s="162"/>
      <c r="G11" s="162"/>
      <c r="H11" s="162"/>
    </row>
    <row r="12" spans="1:34" x14ac:dyDescent="0.2">
      <c r="B12" s="377"/>
      <c r="C12" s="149">
        <v>27366.147777242</v>
      </c>
      <c r="E12" s="162"/>
      <c r="F12" s="162"/>
      <c r="G12" s="162"/>
      <c r="H12" s="162"/>
    </row>
    <row r="13" spans="1:34" x14ac:dyDescent="0.2">
      <c r="B13" s="377"/>
      <c r="C13" s="149">
        <v>27366.147777242</v>
      </c>
      <c r="E13" s="162"/>
      <c r="F13" s="162"/>
      <c r="G13" s="162"/>
      <c r="H13" s="162"/>
    </row>
    <row r="14" spans="1:34" x14ac:dyDescent="0.2">
      <c r="B14" s="377"/>
      <c r="C14" s="149">
        <v>27366.147777242</v>
      </c>
      <c r="E14" s="162"/>
      <c r="F14" s="162"/>
      <c r="G14" s="162"/>
      <c r="H14" s="162"/>
      <c r="AH14" s="160"/>
    </row>
    <row r="15" spans="1:34" x14ac:dyDescent="0.2">
      <c r="B15" s="377"/>
      <c r="C15" s="149">
        <v>27366.147777242</v>
      </c>
      <c r="E15" s="162"/>
      <c r="F15" s="162"/>
      <c r="G15" s="162"/>
      <c r="H15" s="162"/>
    </row>
    <row r="16" spans="1:34" x14ac:dyDescent="0.2">
      <c r="B16" s="377"/>
      <c r="C16" s="149">
        <v>27366.147777242</v>
      </c>
      <c r="E16" s="162"/>
      <c r="F16" s="162"/>
      <c r="G16" s="162"/>
      <c r="H16" s="162"/>
    </row>
    <row r="17" spans="2:8" x14ac:dyDescent="0.2">
      <c r="B17" s="377"/>
      <c r="C17" s="149">
        <v>27366.147777242</v>
      </c>
      <c r="E17" s="162"/>
      <c r="F17" s="162"/>
      <c r="G17" s="162"/>
      <c r="H17" s="162"/>
    </row>
    <row r="18" spans="2:8" x14ac:dyDescent="0.2">
      <c r="B18" s="377"/>
      <c r="C18" s="149">
        <v>27366.147777242</v>
      </c>
      <c r="E18" s="162"/>
      <c r="F18" s="162"/>
      <c r="G18" s="162"/>
      <c r="H18" s="162"/>
    </row>
    <row r="19" spans="2:8" x14ac:dyDescent="0.2">
      <c r="B19" s="377"/>
      <c r="C19" s="149">
        <v>27366.147777242</v>
      </c>
      <c r="E19" s="162"/>
      <c r="F19" s="162"/>
      <c r="G19" s="162"/>
      <c r="H19" s="162"/>
    </row>
    <row r="20" spans="2:8" x14ac:dyDescent="0.2">
      <c r="C20" s="149">
        <v>27366.147777242</v>
      </c>
      <c r="D20" s="162"/>
      <c r="F20" s="162"/>
      <c r="G20" s="162"/>
      <c r="H20" s="162"/>
    </row>
    <row r="22" spans="2:8" x14ac:dyDescent="0.2">
      <c r="C22" s="92"/>
    </row>
    <row r="23" spans="2:8" x14ac:dyDescent="0.2">
      <c r="B23" s="377"/>
      <c r="C23" s="149">
        <v>27366.147777242</v>
      </c>
      <c r="E23" s="162"/>
      <c r="F23" s="162"/>
      <c r="G23" s="162"/>
      <c r="H23" s="162"/>
    </row>
    <row r="24" spans="2:8" x14ac:dyDescent="0.2">
      <c r="B24" s="377"/>
      <c r="C24" s="149">
        <v>27366.147777242</v>
      </c>
      <c r="E24" s="162"/>
      <c r="F24" s="162"/>
      <c r="G24" s="162"/>
      <c r="H24" s="162"/>
    </row>
    <row r="25" spans="2:8" x14ac:dyDescent="0.2">
      <c r="B25" s="377"/>
      <c r="C25" s="149">
        <v>27366.147777242</v>
      </c>
      <c r="E25" s="162"/>
      <c r="F25" s="162"/>
      <c r="G25" s="162"/>
      <c r="H25" s="162"/>
    </row>
    <row r="26" spans="2:8" x14ac:dyDescent="0.2">
      <c r="B26" s="377"/>
      <c r="C26" s="149">
        <v>27366.147777242</v>
      </c>
      <c r="E26" s="162"/>
      <c r="F26" s="162"/>
      <c r="G26" s="162"/>
      <c r="H26" s="162"/>
    </row>
    <row r="27" spans="2:8" x14ac:dyDescent="0.2">
      <c r="B27" s="377"/>
      <c r="C27" s="149">
        <v>27366.147777242</v>
      </c>
      <c r="E27" s="162"/>
      <c r="F27" s="162"/>
      <c r="G27" s="162"/>
      <c r="H27" s="162"/>
    </row>
    <row r="28" spans="2:8" x14ac:dyDescent="0.2">
      <c r="B28" s="377"/>
      <c r="C28" s="149">
        <v>27366.147777242</v>
      </c>
      <c r="E28" s="162"/>
      <c r="F28" s="162"/>
      <c r="G28" s="162"/>
      <c r="H28" s="162"/>
    </row>
    <row r="29" spans="2:8" x14ac:dyDescent="0.2">
      <c r="B29" s="377"/>
      <c r="C29" s="149">
        <v>27366.147777242</v>
      </c>
      <c r="E29" s="162"/>
      <c r="F29" s="162"/>
      <c r="G29" s="162"/>
      <c r="H29" s="162"/>
    </row>
    <row r="30" spans="2:8" x14ac:dyDescent="0.2">
      <c r="B30" s="377"/>
      <c r="C30" s="149">
        <v>27366.147777242</v>
      </c>
      <c r="E30" s="162"/>
      <c r="F30" s="162"/>
      <c r="G30" s="162"/>
      <c r="H30" s="162"/>
    </row>
    <row r="31" spans="2:8" x14ac:dyDescent="0.2">
      <c r="C31" s="149">
        <v>27366.147777242</v>
      </c>
      <c r="E31" s="162"/>
      <c r="F31" s="162"/>
      <c r="G31" s="162"/>
      <c r="H31" s="162"/>
    </row>
    <row r="33" spans="1:31" x14ac:dyDescent="0.2">
      <c r="C33" s="149">
        <v>27366.147777242</v>
      </c>
    </row>
    <row r="34" spans="1:31" x14ac:dyDescent="0.2">
      <c r="C34" s="149">
        <v>27366.147777242</v>
      </c>
    </row>
    <row r="35" spans="1:31" x14ac:dyDescent="0.2">
      <c r="C35" s="149">
        <v>27366.147777242</v>
      </c>
    </row>
    <row r="36" spans="1:31" x14ac:dyDescent="0.2">
      <c r="A36" s="14"/>
      <c r="B36" s="161"/>
      <c r="C36" s="149">
        <v>27366.147777242</v>
      </c>
    </row>
    <row r="37" spans="1:31" x14ac:dyDescent="0.2">
      <c r="A37" s="14"/>
      <c r="B37" s="161"/>
      <c r="C37" s="149">
        <v>27366.147777242</v>
      </c>
      <c r="K37" s="162"/>
      <c r="L37" s="53"/>
      <c r="M37" s="8"/>
      <c r="N37" s="15"/>
      <c r="O37" s="15"/>
      <c r="P37" s="15"/>
    </row>
    <row r="38" spans="1:31" x14ac:dyDescent="0.2">
      <c r="M38" s="16"/>
      <c r="N38" s="23"/>
      <c r="O38" s="23"/>
      <c r="P38" s="23"/>
    </row>
    <row r="39" spans="1:31" x14ac:dyDescent="0.2">
      <c r="M39" s="16"/>
      <c r="N39" s="23"/>
      <c r="O39" s="23"/>
      <c r="P39" s="23"/>
    </row>
    <row r="40" spans="1:31" x14ac:dyDescent="0.2">
      <c r="M40" s="16"/>
      <c r="N40" s="23"/>
      <c r="O40" s="23"/>
      <c r="P40" s="23"/>
    </row>
    <row r="41" spans="1:31" x14ac:dyDescent="0.2">
      <c r="G41" s="45"/>
      <c r="H41" s="45"/>
      <c r="I41" s="45"/>
      <c r="J41" s="45"/>
      <c r="M41" s="16"/>
      <c r="N41" s="23"/>
      <c r="O41" s="23"/>
      <c r="P41" s="23"/>
    </row>
    <row r="42" spans="1:31" x14ac:dyDescent="0.2">
      <c r="G42" s="163"/>
      <c r="H42" s="163"/>
      <c r="I42" s="163"/>
      <c r="J42" s="163"/>
      <c r="M42" s="8"/>
      <c r="N42" s="23"/>
      <c r="O42" s="23"/>
      <c r="P42" s="23"/>
    </row>
    <row r="43" spans="1:31" ht="12" thickBot="1" x14ac:dyDescent="0.25">
      <c r="B43" s="44"/>
      <c r="C43" s="164"/>
      <c r="M43" s="8"/>
      <c r="N43" s="8"/>
      <c r="O43" s="8"/>
      <c r="P43" s="8"/>
    </row>
    <row r="44" spans="1:31" ht="12" thickBot="1" x14ac:dyDescent="0.25">
      <c r="B44" s="44"/>
      <c r="C44" s="164"/>
      <c r="M44" s="8"/>
      <c r="N44" s="8"/>
      <c r="O44" s="8"/>
      <c r="P44" s="8"/>
      <c r="AA44" s="1827" t="s">
        <v>460</v>
      </c>
      <c r="AB44" s="1828"/>
      <c r="AC44" s="1828"/>
      <c r="AD44" s="1828"/>
      <c r="AE44" s="1829"/>
    </row>
    <row r="45" spans="1:31" x14ac:dyDescent="0.2">
      <c r="D45" s="8"/>
      <c r="E45" s="17"/>
      <c r="F45" s="17"/>
      <c r="G45" s="17"/>
      <c r="M45" s="8"/>
      <c r="N45" s="14"/>
      <c r="O45" s="16"/>
      <c r="P45" s="16"/>
      <c r="Q45" s="14"/>
      <c r="R45" s="165"/>
    </row>
    <row r="46" spans="1:31" x14ac:dyDescent="0.2">
      <c r="D46" s="8"/>
      <c r="E46" s="23"/>
      <c r="F46" s="23"/>
      <c r="G46" s="23"/>
    </row>
    <row r="47" spans="1:31" x14ac:dyDescent="0.2">
      <c r="G47" s="1098" t="s">
        <v>54</v>
      </c>
      <c r="H47" s="42">
        <v>45320.359294024609</v>
      </c>
      <c r="J47" s="161"/>
    </row>
    <row r="48" spans="1:31" x14ac:dyDescent="0.2">
      <c r="G48" s="1098" t="s">
        <v>510</v>
      </c>
      <c r="H48" s="42">
        <v>11637.843278312306</v>
      </c>
      <c r="J48" s="161"/>
    </row>
    <row r="49" spans="7:12" x14ac:dyDescent="0.2">
      <c r="G49" s="1098" t="s">
        <v>53</v>
      </c>
      <c r="H49" s="42">
        <v>4686.1964828557657</v>
      </c>
      <c r="J49" s="161"/>
    </row>
    <row r="50" spans="7:12" x14ac:dyDescent="0.2">
      <c r="G50" s="1098" t="s">
        <v>828</v>
      </c>
      <c r="H50" s="42">
        <v>18578.817710243373</v>
      </c>
      <c r="J50" s="161"/>
    </row>
    <row r="51" spans="7:12" x14ac:dyDescent="0.2">
      <c r="H51" s="42">
        <v>80223.216765436082</v>
      </c>
      <c r="J51" s="161"/>
    </row>
    <row r="59" spans="7:12" x14ac:dyDescent="0.2">
      <c r="I59" s="163"/>
      <c r="J59" s="163"/>
      <c r="K59" s="163"/>
      <c r="L59" s="163"/>
    </row>
  </sheetData>
  <mergeCells count="2">
    <mergeCell ref="A1:O1"/>
    <mergeCell ref="AA44:AE44"/>
  </mergeCells>
  <pageMargins left="0.25" right="0.25" top="0.75" bottom="0.75" header="0.3" footer="0.3"/>
  <pageSetup scale="79" orientation="landscape" horizontalDpi="4294967294" verticalDpi="4294967294" r:id="rId1"/>
  <colBreaks count="1" manualBreakCount="1">
    <brk id="16" max="43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46"/>
  <sheetViews>
    <sheetView showGridLines="0" view="pageBreakPreview" zoomScaleNormal="100" zoomScaleSheetLayoutView="100" workbookViewId="0">
      <selection activeCell="K46" sqref="K46:N46"/>
    </sheetView>
  </sheetViews>
  <sheetFormatPr defaultColWidth="9.140625" defaultRowHeight="11.25" x14ac:dyDescent="0.2"/>
  <cols>
    <col min="1" max="1" width="8.42578125" style="141" bestFit="1" customWidth="1"/>
    <col min="2" max="3" width="7.7109375" style="5" bestFit="1" customWidth="1"/>
    <col min="4" max="4" width="9" style="5" bestFit="1" customWidth="1"/>
    <col min="5" max="5" width="9.85546875" style="5" bestFit="1" customWidth="1"/>
    <col min="6" max="8" width="9" style="5" bestFit="1" customWidth="1"/>
    <col min="9" max="9" width="10" style="5" bestFit="1" customWidth="1"/>
    <col min="10" max="10" width="9.42578125" style="5" bestFit="1" customWidth="1"/>
    <col min="11" max="13" width="8.85546875" style="5" bestFit="1" customWidth="1"/>
    <col min="14" max="14" width="10.28515625" style="5" bestFit="1" customWidth="1"/>
    <col min="15" max="16384" width="9.140625" style="5"/>
  </cols>
  <sheetData>
    <row r="1" spans="1:15" ht="15.75" x14ac:dyDescent="0.2">
      <c r="A1" s="1855"/>
      <c r="B1" s="1855"/>
      <c r="C1" s="1855"/>
      <c r="D1" s="1855"/>
      <c r="E1" s="1855"/>
      <c r="F1" s="1855"/>
      <c r="G1" s="1855"/>
      <c r="H1" s="1855"/>
      <c r="I1" s="1856"/>
      <c r="J1" s="1856"/>
      <c r="K1" s="1856"/>
      <c r="L1" s="1856"/>
      <c r="M1" s="1856"/>
      <c r="N1" s="1856"/>
      <c r="O1" s="107"/>
    </row>
    <row r="2" spans="1:15" x14ac:dyDescent="0.2">
      <c r="A2" s="104"/>
      <c r="B2" s="133" t="s">
        <v>11</v>
      </c>
      <c r="C2" s="134" t="s">
        <v>12</v>
      </c>
      <c r="D2" s="134" t="s">
        <v>13</v>
      </c>
      <c r="E2" s="134" t="s">
        <v>14</v>
      </c>
      <c r="F2" s="134" t="s">
        <v>15</v>
      </c>
      <c r="G2" s="134" t="s">
        <v>16</v>
      </c>
      <c r="H2" s="134" t="s">
        <v>17</v>
      </c>
      <c r="I2" s="134" t="s">
        <v>18</v>
      </c>
      <c r="J2" s="134" t="s">
        <v>19</v>
      </c>
      <c r="K2" s="134" t="s">
        <v>20</v>
      </c>
      <c r="L2" s="134" t="s">
        <v>21</v>
      </c>
      <c r="M2" s="134" t="s">
        <v>22</v>
      </c>
      <c r="N2" s="46" t="s">
        <v>63</v>
      </c>
    </row>
    <row r="3" spans="1:15" ht="12.75" x14ac:dyDescent="0.2">
      <c r="A3" s="135">
        <v>2009</v>
      </c>
      <c r="B3" s="527">
        <v>644987</v>
      </c>
      <c r="C3" s="527">
        <v>568719</v>
      </c>
      <c r="D3" s="527">
        <v>589279</v>
      </c>
      <c r="E3" s="527">
        <v>462709</v>
      </c>
      <c r="F3" s="527">
        <v>448118</v>
      </c>
      <c r="G3" s="527">
        <v>427694</v>
      </c>
      <c r="H3" s="527">
        <v>467863</v>
      </c>
      <c r="I3" s="527">
        <v>493772</v>
      </c>
      <c r="J3" s="527">
        <v>439604</v>
      </c>
      <c r="K3" s="527">
        <v>489635</v>
      </c>
      <c r="L3" s="527">
        <v>557554</v>
      </c>
      <c r="M3" s="527">
        <v>639797</v>
      </c>
      <c r="N3" s="528">
        <v>6229731</v>
      </c>
    </row>
    <row r="4" spans="1:15" ht="12.75" x14ac:dyDescent="0.2">
      <c r="A4" s="136">
        <v>2010</v>
      </c>
      <c r="B4" s="529">
        <v>675343</v>
      </c>
      <c r="C4" s="529">
        <v>608940</v>
      </c>
      <c r="D4" s="529">
        <v>610583</v>
      </c>
      <c r="E4" s="529">
        <v>506275</v>
      </c>
      <c r="F4" s="529">
        <v>476500</v>
      </c>
      <c r="G4" s="529">
        <v>464120</v>
      </c>
      <c r="H4" s="529">
        <v>499241</v>
      </c>
      <c r="I4" s="529">
        <v>512024</v>
      </c>
      <c r="J4" s="530">
        <v>460893</v>
      </c>
      <c r="K4" s="530">
        <v>509793</v>
      </c>
      <c r="L4" s="531">
        <v>532126</v>
      </c>
      <c r="M4" s="531">
        <v>660665</v>
      </c>
      <c r="N4" s="528">
        <v>6516503</v>
      </c>
    </row>
    <row r="5" spans="1:15" ht="12.75" x14ac:dyDescent="0.2">
      <c r="A5" s="136">
        <v>2011</v>
      </c>
      <c r="B5" s="531">
        <v>708263.6</v>
      </c>
      <c r="C5" s="531">
        <v>623208</v>
      </c>
      <c r="D5" s="531">
        <v>634087.29999999993</v>
      </c>
      <c r="E5" s="531">
        <v>536286</v>
      </c>
      <c r="F5" s="531">
        <v>533563.6</v>
      </c>
      <c r="G5" s="531">
        <v>495139</v>
      </c>
      <c r="H5" s="531">
        <v>545315.28399999999</v>
      </c>
      <c r="I5" s="531">
        <v>567282.35199999996</v>
      </c>
      <c r="J5" s="532">
        <v>512979</v>
      </c>
      <c r="K5" s="531">
        <v>551132.22777710506</v>
      </c>
      <c r="L5" s="531">
        <v>619654.86368937104</v>
      </c>
      <c r="M5" s="531">
        <v>710869.98076087597</v>
      </c>
      <c r="N5" s="528">
        <v>7037781.2082273522</v>
      </c>
    </row>
    <row r="6" spans="1:15" ht="12.75" x14ac:dyDescent="0.2">
      <c r="A6" s="135">
        <v>2012</v>
      </c>
      <c r="B6" s="533">
        <v>733972.93650473701</v>
      </c>
      <c r="C6" s="533">
        <v>680053.72096710897</v>
      </c>
      <c r="D6" s="533">
        <v>596982</v>
      </c>
      <c r="E6" s="533">
        <v>537949.9</v>
      </c>
      <c r="F6" s="530">
        <v>483890.9</v>
      </c>
      <c r="G6" s="533">
        <v>489723</v>
      </c>
      <c r="H6" s="533">
        <v>536890.86301459896</v>
      </c>
      <c r="I6" s="533">
        <v>540566</v>
      </c>
      <c r="J6" s="533">
        <v>469527</v>
      </c>
      <c r="K6" s="533">
        <v>484705.66166529799</v>
      </c>
      <c r="L6" s="533">
        <v>548289.02655256505</v>
      </c>
      <c r="M6" s="533">
        <v>749398</v>
      </c>
      <c r="N6" s="528">
        <v>6851949.0087043084</v>
      </c>
    </row>
    <row r="7" spans="1:15" ht="12.75" x14ac:dyDescent="0.2">
      <c r="A7" s="136">
        <v>2013</v>
      </c>
      <c r="B7" s="534">
        <v>743846.30968254898</v>
      </c>
      <c r="C7" s="534">
        <v>665392.41037065093</v>
      </c>
      <c r="D7" s="534">
        <v>673578.18483207596</v>
      </c>
      <c r="E7" s="533">
        <v>545600.36704155896</v>
      </c>
      <c r="F7" s="535">
        <v>502945</v>
      </c>
      <c r="G7" s="536">
        <v>511390</v>
      </c>
      <c r="H7" s="535">
        <v>546696</v>
      </c>
      <c r="I7" s="535">
        <v>565789</v>
      </c>
      <c r="J7" s="535">
        <v>493056</v>
      </c>
      <c r="K7" s="537">
        <v>532555.35113208706</v>
      </c>
      <c r="L7" s="537">
        <v>589808.27063166804</v>
      </c>
      <c r="M7" s="537">
        <v>774402.80874417291</v>
      </c>
      <c r="N7" s="528">
        <v>7145059.7024347633</v>
      </c>
    </row>
    <row r="8" spans="1:15" ht="12.75" x14ac:dyDescent="0.2">
      <c r="A8" s="136">
        <v>2014</v>
      </c>
      <c r="B8" s="534">
        <v>733468</v>
      </c>
      <c r="C8" s="534">
        <v>631678</v>
      </c>
      <c r="D8" s="534">
        <v>645837</v>
      </c>
      <c r="E8" s="533">
        <v>578948</v>
      </c>
      <c r="F8" s="537">
        <v>541016</v>
      </c>
      <c r="G8" s="536">
        <v>501088</v>
      </c>
      <c r="H8" s="535">
        <v>530554</v>
      </c>
      <c r="I8" s="537">
        <v>556098</v>
      </c>
      <c r="J8" s="537">
        <v>492427</v>
      </c>
      <c r="K8" s="537">
        <v>537280</v>
      </c>
      <c r="L8" s="537">
        <v>546419</v>
      </c>
      <c r="M8" s="537">
        <v>640431</v>
      </c>
      <c r="N8" s="528">
        <v>6935244</v>
      </c>
    </row>
    <row r="9" spans="1:15" ht="12.75" x14ac:dyDescent="0.2">
      <c r="A9" s="135">
        <v>2015</v>
      </c>
      <c r="B9" s="534">
        <v>686041</v>
      </c>
      <c r="C9" s="534">
        <v>591978</v>
      </c>
      <c r="D9" s="534">
        <v>594775</v>
      </c>
      <c r="E9" s="533">
        <v>514282</v>
      </c>
      <c r="F9" s="537">
        <v>472405</v>
      </c>
      <c r="G9" s="536">
        <v>465730</v>
      </c>
      <c r="H9" s="536">
        <v>536160</v>
      </c>
      <c r="I9" s="536">
        <v>529208</v>
      </c>
      <c r="J9" s="536">
        <v>459012</v>
      </c>
      <c r="K9" s="536">
        <v>476969</v>
      </c>
      <c r="L9" s="536">
        <v>519281</v>
      </c>
      <c r="M9" s="536">
        <v>649026</v>
      </c>
      <c r="N9" s="528">
        <v>6494867</v>
      </c>
    </row>
    <row r="10" spans="1:15" ht="12.75" x14ac:dyDescent="0.2">
      <c r="A10" s="135">
        <v>2016</v>
      </c>
      <c r="B10" s="534">
        <v>671884</v>
      </c>
      <c r="C10" s="534">
        <v>559772</v>
      </c>
      <c r="D10" s="534">
        <v>573419</v>
      </c>
      <c r="E10" s="533">
        <v>469803</v>
      </c>
      <c r="F10" s="537">
        <v>477468</v>
      </c>
      <c r="G10" s="536">
        <v>463248</v>
      </c>
      <c r="H10" s="536">
        <v>509916</v>
      </c>
      <c r="I10" s="536">
        <v>514034</v>
      </c>
      <c r="J10" s="536">
        <v>451153</v>
      </c>
      <c r="K10" s="536">
        <v>480236</v>
      </c>
      <c r="L10" s="536">
        <v>540024</v>
      </c>
      <c r="M10" s="536">
        <v>688760</v>
      </c>
      <c r="N10" s="528">
        <v>6399717</v>
      </c>
    </row>
    <row r="11" spans="1:15" ht="12.75" x14ac:dyDescent="0.2">
      <c r="A11" s="135">
        <v>2017</v>
      </c>
      <c r="B11" s="534">
        <v>715886</v>
      </c>
      <c r="C11" s="534">
        <v>562270</v>
      </c>
      <c r="D11" s="534">
        <v>545214</v>
      </c>
      <c r="E11" s="533">
        <v>493731</v>
      </c>
      <c r="F11" s="538">
        <v>475055.24588289997</v>
      </c>
      <c r="G11" s="538">
        <v>485386.02283833682</v>
      </c>
      <c r="H11" s="538">
        <v>529805.32762666896</v>
      </c>
      <c r="I11" s="538">
        <v>543145</v>
      </c>
      <c r="J11" s="535">
        <v>451103</v>
      </c>
      <c r="K11" s="535">
        <v>482629</v>
      </c>
      <c r="L11" s="536">
        <v>546256</v>
      </c>
      <c r="M11" s="536">
        <v>667841</v>
      </c>
      <c r="N11" s="528">
        <v>6498321.5963479057</v>
      </c>
    </row>
    <row r="12" spans="1:15" ht="12.75" x14ac:dyDescent="0.2">
      <c r="A12" s="135">
        <v>2018</v>
      </c>
      <c r="B12" s="539">
        <v>659778.40252533008</v>
      </c>
      <c r="C12" s="539">
        <v>590822.56508752203</v>
      </c>
      <c r="D12" s="540">
        <v>597594.5765093501</v>
      </c>
      <c r="E12" s="539">
        <v>468417.22266199999</v>
      </c>
      <c r="F12" s="538">
        <v>467468</v>
      </c>
      <c r="G12" s="538">
        <v>468885</v>
      </c>
      <c r="H12" s="541">
        <v>508892.46679516003</v>
      </c>
      <c r="I12" s="541">
        <v>539133.85146953992</v>
      </c>
      <c r="J12" s="20">
        <v>465468.41102895001</v>
      </c>
      <c r="K12" s="20">
        <v>471406.74544532003</v>
      </c>
      <c r="L12" s="20">
        <v>517882.03745768999</v>
      </c>
      <c r="M12" s="20">
        <v>681161.99586099992</v>
      </c>
      <c r="N12" s="528">
        <v>6436911.2748418618</v>
      </c>
    </row>
    <row r="13" spans="1:15" ht="12" x14ac:dyDescent="0.2">
      <c r="A13" s="135">
        <v>2019</v>
      </c>
      <c r="B13" s="539">
        <v>735812.73243306985</v>
      </c>
      <c r="C13" s="539">
        <v>586992.48008369002</v>
      </c>
      <c r="D13" s="539">
        <v>559331.15689392015</v>
      </c>
      <c r="E13" s="539">
        <v>500485.03576017026</v>
      </c>
      <c r="F13" s="539">
        <v>501060.9480371399</v>
      </c>
      <c r="G13" s="539">
        <v>500729.18649093993</v>
      </c>
      <c r="H13" s="539">
        <v>533842.12798112002</v>
      </c>
      <c r="I13" s="539">
        <v>565787.57685392001</v>
      </c>
      <c r="J13" s="539">
        <v>471683.92661823001</v>
      </c>
      <c r="K13" s="539">
        <v>472833.31200651004</v>
      </c>
      <c r="L13" s="539">
        <v>507919.92326197994</v>
      </c>
      <c r="M13" s="539">
        <v>639953.21365377016</v>
      </c>
      <c r="N13" s="542">
        <v>6576431.6200744603</v>
      </c>
    </row>
    <row r="14" spans="1:15" ht="12" x14ac:dyDescent="0.2">
      <c r="A14" s="135">
        <v>2020</v>
      </c>
      <c r="B14" s="543">
        <v>708611</v>
      </c>
      <c r="C14" s="543">
        <v>607803</v>
      </c>
      <c r="D14" s="543">
        <v>589581</v>
      </c>
      <c r="E14" s="543">
        <v>489236</v>
      </c>
      <c r="F14" s="544">
        <v>464183</v>
      </c>
      <c r="G14" s="544">
        <v>463789</v>
      </c>
      <c r="H14" s="544">
        <v>527801</v>
      </c>
      <c r="I14" s="544">
        <v>533336</v>
      </c>
      <c r="J14" s="544">
        <v>482358</v>
      </c>
      <c r="K14" s="544">
        <v>506280</v>
      </c>
      <c r="L14" s="544">
        <v>562127</v>
      </c>
      <c r="M14" s="544">
        <v>669977</v>
      </c>
      <c r="N14" s="545">
        <v>6605082</v>
      </c>
    </row>
    <row r="15" spans="1:15" ht="12" x14ac:dyDescent="0.2">
      <c r="A15" s="135">
        <v>2021</v>
      </c>
      <c r="B15" s="543">
        <v>724554</v>
      </c>
      <c r="C15" s="543">
        <v>629962</v>
      </c>
      <c r="D15" s="543">
        <v>662183</v>
      </c>
      <c r="E15" s="543">
        <v>590810</v>
      </c>
      <c r="F15" s="546">
        <v>504969.54527819005</v>
      </c>
      <c r="G15" s="546">
        <v>519562.97310449008</v>
      </c>
      <c r="H15" s="547">
        <v>591485</v>
      </c>
      <c r="I15" s="547">
        <v>603872</v>
      </c>
      <c r="J15" s="544">
        <v>485288</v>
      </c>
      <c r="K15" s="544">
        <v>523606</v>
      </c>
      <c r="L15" s="547">
        <v>552840</v>
      </c>
      <c r="M15" s="547">
        <v>747790</v>
      </c>
      <c r="N15" s="545">
        <v>7136936</v>
      </c>
      <c r="O15" s="140"/>
    </row>
    <row r="16" spans="1:15" ht="13.5" thickBot="1" x14ac:dyDescent="0.25">
      <c r="A16" s="135">
        <v>2022</v>
      </c>
      <c r="B16" s="543">
        <v>774084</v>
      </c>
      <c r="C16" s="543">
        <v>656456</v>
      </c>
      <c r="D16" s="543">
        <v>698991</v>
      </c>
      <c r="E16" s="543">
        <v>556264</v>
      </c>
      <c r="F16" s="548">
        <v>504224.43365456007</v>
      </c>
      <c r="G16" s="548">
        <v>525508.84969803004</v>
      </c>
      <c r="H16" s="29">
        <v>591874.66049252986</v>
      </c>
      <c r="I16" s="29">
        <v>587526.99885867001</v>
      </c>
      <c r="J16" s="33">
        <v>481886</v>
      </c>
      <c r="K16" s="544">
        <v>480961</v>
      </c>
      <c r="L16" s="549">
        <v>536263.23732687009</v>
      </c>
      <c r="M16" s="549">
        <v>650564.14019269007</v>
      </c>
      <c r="N16" s="545">
        <v>7044604.3202233501</v>
      </c>
      <c r="O16" s="140"/>
    </row>
    <row r="17" spans="1:15" ht="12.75" x14ac:dyDescent="0.2">
      <c r="A17" s="135">
        <v>2023</v>
      </c>
      <c r="B17" s="437">
        <v>699061.24994318001</v>
      </c>
      <c r="C17" s="456">
        <v>657581.11155462009</v>
      </c>
      <c r="D17" s="29">
        <v>613056.49771973002</v>
      </c>
      <c r="E17" s="1099">
        <v>558722.49284934998</v>
      </c>
      <c r="F17" s="33"/>
      <c r="G17" s="29"/>
      <c r="H17" s="29"/>
      <c r="I17" s="29"/>
      <c r="J17" s="33"/>
      <c r="K17" s="33"/>
      <c r="L17" s="29"/>
      <c r="M17" s="29"/>
      <c r="N17" s="12"/>
      <c r="O17" s="140"/>
    </row>
    <row r="18" spans="1:15" x14ac:dyDescent="0.2">
      <c r="A18" s="550"/>
      <c r="B18" s="551"/>
      <c r="C18" s="552"/>
      <c r="D18" s="552"/>
      <c r="F18" s="553"/>
      <c r="G18" s="552"/>
      <c r="H18" s="552"/>
      <c r="I18" s="552"/>
      <c r="J18" s="553"/>
      <c r="K18" s="553"/>
      <c r="L18" s="552"/>
      <c r="M18" s="552"/>
      <c r="N18" s="554"/>
      <c r="O18" s="140"/>
    </row>
    <row r="19" spans="1:15" x14ac:dyDescent="0.2">
      <c r="B19" s="381"/>
      <c r="C19" s="526"/>
      <c r="D19" s="142"/>
      <c r="E19" s="162"/>
      <c r="F19" s="162"/>
      <c r="G19" s="162"/>
      <c r="H19" s="162"/>
      <c r="I19" s="142"/>
      <c r="J19" s="142"/>
      <c r="K19" s="142"/>
      <c r="L19" s="142"/>
      <c r="M19" s="142"/>
      <c r="N19" s="142"/>
    </row>
    <row r="20" spans="1:15" x14ac:dyDescent="0.2">
      <c r="A20" s="104"/>
      <c r="B20" s="438" t="s">
        <v>11</v>
      </c>
      <c r="C20" s="457" t="s">
        <v>12</v>
      </c>
      <c r="D20" s="414" t="s">
        <v>13</v>
      </c>
      <c r="E20" s="414" t="s">
        <v>14</v>
      </c>
      <c r="F20" s="414" t="s">
        <v>15</v>
      </c>
      <c r="G20" s="414" t="s">
        <v>16</v>
      </c>
      <c r="H20" s="501" t="s">
        <v>17</v>
      </c>
      <c r="I20" s="134" t="s">
        <v>18</v>
      </c>
      <c r="J20" s="134" t="s">
        <v>19</v>
      </c>
      <c r="K20" s="134" t="s">
        <v>20</v>
      </c>
      <c r="L20" s="134" t="s">
        <v>21</v>
      </c>
      <c r="M20" s="134" t="s">
        <v>22</v>
      </c>
      <c r="N20" s="142"/>
    </row>
    <row r="21" spans="1:15" ht="12" thickBot="1" x14ac:dyDescent="0.25">
      <c r="A21" s="104" t="s">
        <v>64</v>
      </c>
      <c r="B21" s="555">
        <v>708323.71293897752</v>
      </c>
      <c r="C21" s="555">
        <v>611717.65546492662</v>
      </c>
      <c r="D21" s="555">
        <v>612245.37273109623</v>
      </c>
      <c r="E21" s="555">
        <v>517914.03753312345</v>
      </c>
      <c r="F21" s="555">
        <v>489490.54806091357</v>
      </c>
      <c r="G21" s="555">
        <v>484428.07372369978</v>
      </c>
      <c r="H21" s="555">
        <v>532595.48070786276</v>
      </c>
      <c r="I21" s="555">
        <v>546541.0556558664</v>
      </c>
      <c r="J21" s="555">
        <v>472602.73840336996</v>
      </c>
      <c r="K21" s="555">
        <v>500001.59271616576</v>
      </c>
      <c r="L21" s="555">
        <v>548317.45420858159</v>
      </c>
      <c r="M21" s="555">
        <v>683616.93851517921</v>
      </c>
      <c r="N21" s="143"/>
    </row>
    <row r="22" spans="1:15" ht="12.75" x14ac:dyDescent="0.2">
      <c r="A22" s="135">
        <v>2023</v>
      </c>
      <c r="B22" s="437">
        <v>699061.24994318001</v>
      </c>
      <c r="C22" s="456">
        <v>657581.11155462009</v>
      </c>
      <c r="D22" s="29">
        <v>613056.49771973002</v>
      </c>
      <c r="E22" s="1099">
        <v>558722.49284934998</v>
      </c>
      <c r="F22" s="139"/>
      <c r="G22" s="29"/>
      <c r="H22" s="29"/>
      <c r="I22" s="29"/>
      <c r="J22" s="32"/>
      <c r="K22" s="32"/>
      <c r="L22" s="29"/>
      <c r="M22" s="29"/>
      <c r="N22" s="144"/>
    </row>
    <row r="23" spans="1:15" x14ac:dyDescent="0.2">
      <c r="B23" s="377"/>
      <c r="C23" s="556"/>
      <c r="E23" s="162"/>
      <c r="F23" s="162"/>
      <c r="G23" s="162"/>
      <c r="H23" s="162"/>
    </row>
    <row r="24" spans="1:15" x14ac:dyDescent="0.2">
      <c r="B24" s="377"/>
      <c r="C24" s="526"/>
      <c r="E24" s="162"/>
      <c r="F24" s="162"/>
      <c r="G24" s="162"/>
      <c r="H24" s="162"/>
    </row>
    <row r="25" spans="1:15" x14ac:dyDescent="0.2">
      <c r="B25" s="377"/>
      <c r="C25" s="526"/>
      <c r="E25" s="162"/>
      <c r="F25" s="162"/>
      <c r="G25" s="162"/>
      <c r="H25" s="162"/>
    </row>
    <row r="26" spans="1:15" x14ac:dyDescent="0.2">
      <c r="B26" s="377"/>
      <c r="C26" s="526"/>
      <c r="E26" s="162"/>
      <c r="F26" s="162"/>
      <c r="G26" s="162"/>
      <c r="H26" s="162"/>
    </row>
    <row r="27" spans="1:15" x14ac:dyDescent="0.2">
      <c r="B27" s="377"/>
      <c r="C27" s="526"/>
      <c r="E27" s="162"/>
      <c r="F27" s="162"/>
      <c r="G27" s="162"/>
      <c r="H27" s="162"/>
    </row>
    <row r="28" spans="1:15" x14ac:dyDescent="0.2">
      <c r="B28" s="377"/>
      <c r="C28" s="526"/>
      <c r="E28" s="162"/>
      <c r="F28" s="162"/>
      <c r="G28" s="162"/>
      <c r="H28" s="162"/>
    </row>
    <row r="29" spans="1:15" x14ac:dyDescent="0.2">
      <c r="B29" s="377"/>
      <c r="C29" s="526"/>
      <c r="E29" s="162"/>
      <c r="F29" s="162"/>
      <c r="G29" s="162"/>
      <c r="H29" s="162"/>
    </row>
    <row r="30" spans="1:15" x14ac:dyDescent="0.2">
      <c r="B30" s="377"/>
      <c r="C30" s="526"/>
      <c r="E30" s="162"/>
      <c r="F30" s="162"/>
      <c r="G30" s="162"/>
      <c r="H30" s="162"/>
    </row>
    <row r="31" spans="1:15" x14ac:dyDescent="0.2">
      <c r="C31" s="526"/>
      <c r="E31" s="162"/>
      <c r="F31" s="162"/>
      <c r="G31" s="162"/>
      <c r="H31" s="162"/>
    </row>
    <row r="32" spans="1:15" x14ac:dyDescent="0.2">
      <c r="C32" s="45"/>
    </row>
    <row r="33" spans="3:14" x14ac:dyDescent="0.2">
      <c r="C33" s="526"/>
    </row>
    <row r="34" spans="3:14" x14ac:dyDescent="0.2">
      <c r="C34" s="526"/>
    </row>
    <row r="35" spans="3:14" x14ac:dyDescent="0.2">
      <c r="C35" s="526"/>
    </row>
    <row r="36" spans="3:14" x14ac:dyDescent="0.2">
      <c r="C36" s="526"/>
    </row>
    <row r="37" spans="3:14" x14ac:dyDescent="0.2">
      <c r="C37" s="526"/>
    </row>
    <row r="46" spans="3:14" x14ac:dyDescent="0.2">
      <c r="K46" s="1623" t="s">
        <v>1339</v>
      </c>
      <c r="L46" s="1623"/>
      <c r="M46" s="1623"/>
      <c r="N46" s="1623"/>
    </row>
  </sheetData>
  <mergeCells count="2">
    <mergeCell ref="A1:N1"/>
    <mergeCell ref="K46:N46"/>
  </mergeCells>
  <pageMargins left="0.25" right="0.25" top="0.75" bottom="0.75" header="0.3" footer="0.3"/>
  <pageSetup scale="96" orientation="landscape" horizontalDpi="4294967294" verticalDpi="4294967294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85"/>
  <sheetViews>
    <sheetView view="pageBreakPreview" topLeftCell="A54" zoomScale="115" zoomScaleNormal="100" zoomScaleSheetLayoutView="115" workbookViewId="0">
      <selection activeCell="S72" sqref="S72"/>
    </sheetView>
  </sheetViews>
  <sheetFormatPr defaultColWidth="9.140625" defaultRowHeight="11.25" x14ac:dyDescent="0.2"/>
  <cols>
    <col min="1" max="1" width="9.28515625" style="5" bestFit="1" customWidth="1"/>
    <col min="2" max="4" width="5.7109375" style="5" bestFit="1" customWidth="1"/>
    <col min="5" max="5" width="5.42578125" style="5" bestFit="1" customWidth="1"/>
    <col min="6" max="6" width="6" style="5" bestFit="1" customWidth="1"/>
    <col min="7" max="7" width="6.42578125" style="5" bestFit="1" customWidth="1"/>
    <col min="8" max="8" width="5.7109375" style="5" bestFit="1" customWidth="1"/>
    <col min="9" max="12" width="6" style="5" bestFit="1" customWidth="1"/>
    <col min="13" max="13" width="6.140625" style="5" bestFit="1" customWidth="1"/>
    <col min="14" max="14" width="6.7109375" style="5" customWidth="1"/>
    <col min="15" max="16384" width="9.140625" style="5"/>
  </cols>
  <sheetData>
    <row r="1" spans="1:14" ht="13.9" customHeight="1" x14ac:dyDescent="0.2">
      <c r="A1" s="1857" t="s">
        <v>830</v>
      </c>
      <c r="B1" s="1857"/>
      <c r="C1" s="1858"/>
      <c r="D1" s="1858"/>
      <c r="E1" s="1858"/>
      <c r="F1" s="1858"/>
      <c r="G1" s="1858"/>
      <c r="H1" s="1858"/>
      <c r="I1" s="1858"/>
      <c r="J1" s="1858"/>
      <c r="K1" s="1859"/>
      <c r="L1" s="1859"/>
      <c r="M1" s="1859"/>
      <c r="N1" s="108"/>
    </row>
    <row r="2" spans="1:14" ht="10.9" customHeight="1" x14ac:dyDescent="0.2">
      <c r="A2" s="109"/>
      <c r="B2" s="110" t="s">
        <v>11</v>
      </c>
      <c r="C2" s="110" t="s">
        <v>12</v>
      </c>
      <c r="D2" s="110" t="s">
        <v>13</v>
      </c>
      <c r="E2" s="110" t="s">
        <v>24</v>
      </c>
      <c r="F2" s="110" t="s">
        <v>15</v>
      </c>
      <c r="G2" s="110" t="s">
        <v>16</v>
      </c>
      <c r="H2" s="109" t="s">
        <v>17</v>
      </c>
      <c r="I2" s="109" t="s">
        <v>18</v>
      </c>
      <c r="J2" s="109" t="s">
        <v>19</v>
      </c>
      <c r="K2" s="109" t="s">
        <v>20</v>
      </c>
      <c r="L2" s="109" t="s">
        <v>21</v>
      </c>
      <c r="M2" s="109" t="s">
        <v>22</v>
      </c>
    </row>
    <row r="3" spans="1:14" ht="10.9" customHeight="1" x14ac:dyDescent="0.2">
      <c r="A3" s="104">
        <v>2009</v>
      </c>
      <c r="B3" s="1101">
        <v>40.75</v>
      </c>
      <c r="C3" s="1101">
        <v>37.049999999999997</v>
      </c>
      <c r="D3" s="1101">
        <v>38.049999999999997</v>
      </c>
      <c r="E3" s="1101">
        <v>32.93</v>
      </c>
      <c r="F3" s="1101">
        <v>33.44</v>
      </c>
      <c r="G3" s="1101">
        <v>30.75</v>
      </c>
      <c r="H3" s="1102">
        <v>32.596507952114187</v>
      </c>
      <c r="I3" s="1102">
        <v>30.196527952172257</v>
      </c>
      <c r="J3" s="1102">
        <v>25.340533753105067</v>
      </c>
      <c r="K3" s="1102">
        <v>30.665087258876511</v>
      </c>
      <c r="L3" s="1102">
        <v>33.435505798541485</v>
      </c>
      <c r="M3" s="1102">
        <v>36.891545287020726</v>
      </c>
      <c r="N3" s="1103"/>
    </row>
    <row r="4" spans="1:14" ht="10.9" customHeight="1" x14ac:dyDescent="0.2">
      <c r="A4" s="104">
        <v>2010</v>
      </c>
      <c r="B4" s="1102">
        <v>38.615324811513496</v>
      </c>
      <c r="C4" s="1102">
        <v>35.411748483635222</v>
      </c>
      <c r="D4" s="1102">
        <v>36.902031043316647</v>
      </c>
      <c r="E4" s="1102">
        <v>31.374671250202425</v>
      </c>
      <c r="F4" s="1102">
        <v>35.16501079346174</v>
      </c>
      <c r="G4" s="1101">
        <v>31.45</v>
      </c>
      <c r="H4" s="1102">
        <v>26.94</v>
      </c>
      <c r="I4" s="1102">
        <v>29.69</v>
      </c>
      <c r="J4" s="1101">
        <v>21.47</v>
      </c>
      <c r="K4" s="1101">
        <v>20.61</v>
      </c>
      <c r="L4" s="1101">
        <v>22.16</v>
      </c>
      <c r="M4" s="1102">
        <v>29.05</v>
      </c>
      <c r="N4" s="1103"/>
    </row>
    <row r="5" spans="1:14" ht="10.9" customHeight="1" x14ac:dyDescent="0.2">
      <c r="A5" s="104">
        <v>2011</v>
      </c>
      <c r="B5" s="1102">
        <v>55.549150063216004</v>
      </c>
      <c r="C5" s="1102">
        <v>38.000839523800565</v>
      </c>
      <c r="D5" s="1102">
        <v>36.947753952401577</v>
      </c>
      <c r="E5" s="1102">
        <v>23.112796905554109</v>
      </c>
      <c r="F5" s="1102">
        <v>24.847225225824694</v>
      </c>
      <c r="G5" s="1102">
        <v>21.287796970259652</v>
      </c>
      <c r="H5" s="1102">
        <v>21.880896331827508</v>
      </c>
      <c r="I5" s="1101">
        <v>19.41</v>
      </c>
      <c r="J5" s="1102">
        <v>22.95</v>
      </c>
      <c r="K5" s="1102">
        <v>25.15</v>
      </c>
      <c r="L5" s="1102">
        <v>32.200000000000003</v>
      </c>
      <c r="M5" s="1102">
        <v>35.700000000000003</v>
      </c>
      <c r="N5" s="1103"/>
    </row>
    <row r="6" spans="1:14" ht="10.9" customHeight="1" x14ac:dyDescent="0.2">
      <c r="A6" s="104">
        <v>2012</v>
      </c>
      <c r="B6" s="1102">
        <v>35.72</v>
      </c>
      <c r="C6" s="1102">
        <v>59.156919891655654</v>
      </c>
      <c r="D6" s="1102">
        <v>55.227125775986543</v>
      </c>
      <c r="E6" s="1102">
        <v>45.414629612417514</v>
      </c>
      <c r="F6" s="1102">
        <v>38.872264357601935</v>
      </c>
      <c r="G6" s="1102">
        <v>39.767991293037085</v>
      </c>
      <c r="H6" s="1102">
        <v>45.505849807519098</v>
      </c>
      <c r="I6" s="1104">
        <f>0.455121955731503*100</f>
        <v>45.512195573150301</v>
      </c>
      <c r="J6" s="1102">
        <v>42.09</v>
      </c>
      <c r="K6" s="1102">
        <v>35.53</v>
      </c>
      <c r="L6" s="1102">
        <v>41.89</v>
      </c>
      <c r="M6" s="1102">
        <v>49.32</v>
      </c>
      <c r="N6" s="1103"/>
    </row>
    <row r="7" spans="1:14" ht="10.9" customHeight="1" x14ac:dyDescent="0.2">
      <c r="A7" s="104">
        <v>2013</v>
      </c>
      <c r="B7" s="1102">
        <v>51.12</v>
      </c>
      <c r="C7" s="1102">
        <v>48.71</v>
      </c>
      <c r="D7" s="1102">
        <v>48.29</v>
      </c>
      <c r="E7" s="1102">
        <v>39.659999999999997</v>
      </c>
      <c r="F7" s="1102">
        <v>39.520000000000003</v>
      </c>
      <c r="G7" s="1102">
        <v>40.33</v>
      </c>
      <c r="H7" s="1102">
        <v>43.33</v>
      </c>
      <c r="I7" s="1104">
        <v>38.5</v>
      </c>
      <c r="J7" s="1102">
        <v>35.08</v>
      </c>
      <c r="K7" s="1102">
        <v>45.98</v>
      </c>
      <c r="L7" s="1102">
        <v>48.08</v>
      </c>
      <c r="M7" s="1102">
        <v>53.04</v>
      </c>
      <c r="N7" s="1103"/>
    </row>
    <row r="8" spans="1:14" ht="10.9" customHeight="1" x14ac:dyDescent="0.2">
      <c r="A8" s="104">
        <v>2014</v>
      </c>
      <c r="B8" s="1102">
        <v>47</v>
      </c>
      <c r="C8" s="1102">
        <v>42.14</v>
      </c>
      <c r="D8" s="1102">
        <v>42.78</v>
      </c>
      <c r="E8" s="1102">
        <v>35.69</v>
      </c>
      <c r="F8" s="1102">
        <v>36.85</v>
      </c>
      <c r="G8" s="1102">
        <v>34.1</v>
      </c>
      <c r="H8" s="1102">
        <v>36.590000000000003</v>
      </c>
      <c r="I8" s="1104">
        <v>36.36</v>
      </c>
      <c r="J8" s="1102">
        <v>31.67</v>
      </c>
      <c r="K8" s="1102">
        <v>34.520000000000003</v>
      </c>
      <c r="L8" s="1102">
        <v>32.880000000000003</v>
      </c>
      <c r="M8" s="1102">
        <v>37.54</v>
      </c>
      <c r="N8" s="1103"/>
    </row>
    <row r="9" spans="1:14" ht="10.9" customHeight="1" x14ac:dyDescent="0.2">
      <c r="A9" s="104">
        <v>2015</v>
      </c>
      <c r="B9" s="1102">
        <v>36.68</v>
      </c>
      <c r="C9" s="1102">
        <v>31.82</v>
      </c>
      <c r="D9" s="1102">
        <v>32.880000000000003</v>
      </c>
      <c r="E9" s="1102">
        <v>30.54</v>
      </c>
      <c r="F9" s="1102">
        <v>31.24</v>
      </c>
      <c r="G9" s="1102">
        <v>28.6</v>
      </c>
      <c r="H9" s="1102">
        <v>30.62</v>
      </c>
      <c r="I9" s="1104">
        <v>29.29</v>
      </c>
      <c r="J9" s="1102">
        <v>25.3</v>
      </c>
      <c r="K9" s="1102">
        <v>29.92</v>
      </c>
      <c r="L9" s="1102">
        <v>30.82</v>
      </c>
      <c r="M9" s="1102">
        <v>34.5</v>
      </c>
      <c r="N9" s="1103"/>
    </row>
    <row r="10" spans="1:14" ht="10.9" customHeight="1" x14ac:dyDescent="0.2">
      <c r="A10" s="104">
        <v>2016</v>
      </c>
      <c r="B10" s="1102">
        <v>34.69</v>
      </c>
      <c r="C10" s="1102">
        <v>29</v>
      </c>
      <c r="D10" s="1102">
        <v>29.93</v>
      </c>
      <c r="E10" s="1102">
        <v>26.07</v>
      </c>
      <c r="F10" s="1102">
        <v>26.97</v>
      </c>
      <c r="G10" s="1102">
        <v>24.35</v>
      </c>
      <c r="H10" s="1102">
        <v>25.97</v>
      </c>
      <c r="I10" s="1104">
        <v>25.15</v>
      </c>
      <c r="J10" s="1102">
        <v>22.12</v>
      </c>
      <c r="K10" s="1102">
        <v>27.11</v>
      </c>
      <c r="L10" s="1102">
        <v>29.3</v>
      </c>
      <c r="M10" s="1102">
        <v>30.99</v>
      </c>
      <c r="N10" s="1103"/>
    </row>
    <row r="11" spans="1:14" ht="10.9" customHeight="1" x14ac:dyDescent="0.2">
      <c r="A11" s="112">
        <v>2017</v>
      </c>
      <c r="B11" s="1105">
        <v>33.5</v>
      </c>
      <c r="C11" s="1105">
        <v>27.63</v>
      </c>
      <c r="D11" s="1105">
        <v>28.66</v>
      </c>
      <c r="E11" s="1105">
        <v>25.81</v>
      </c>
      <c r="F11" s="1105">
        <v>25.88</v>
      </c>
      <c r="G11" s="1105">
        <v>28.31</v>
      </c>
      <c r="H11" s="1105">
        <v>24.69</v>
      </c>
      <c r="I11" s="1106">
        <v>23.29</v>
      </c>
      <c r="J11" s="1105">
        <v>19.79</v>
      </c>
      <c r="K11" s="1105">
        <v>23.76</v>
      </c>
      <c r="L11" s="1105">
        <v>23.55</v>
      </c>
      <c r="M11" s="1105">
        <v>27.9</v>
      </c>
      <c r="N11" s="1107">
        <v>26.41</v>
      </c>
    </row>
    <row r="12" spans="1:14" ht="10.9" customHeight="1" x14ac:dyDescent="0.2">
      <c r="A12" s="112">
        <v>2018</v>
      </c>
      <c r="B12" s="1105">
        <v>30.65</v>
      </c>
      <c r="C12" s="1105">
        <v>24.91</v>
      </c>
      <c r="D12" s="1105">
        <v>27.22</v>
      </c>
      <c r="E12" s="1105">
        <v>23.33</v>
      </c>
      <c r="F12" s="1105">
        <v>23.03</v>
      </c>
      <c r="G12" s="1105">
        <v>20.76</v>
      </c>
      <c r="H12" s="1105">
        <v>21.46</v>
      </c>
      <c r="I12" s="1106">
        <v>20.77</v>
      </c>
      <c r="J12" s="1105">
        <v>19.32</v>
      </c>
      <c r="K12" s="1105">
        <v>21.53</v>
      </c>
      <c r="L12" s="1105">
        <v>22.73</v>
      </c>
      <c r="M12" s="1105">
        <v>26.7</v>
      </c>
      <c r="N12" s="1107">
        <v>23.9</v>
      </c>
    </row>
    <row r="13" spans="1:14" ht="10.9" customHeight="1" x14ac:dyDescent="0.2">
      <c r="A13" s="112">
        <v>2019</v>
      </c>
      <c r="B13" s="1101">
        <v>29.25</v>
      </c>
      <c r="C13" s="1101">
        <v>23.21</v>
      </c>
      <c r="D13" s="1101">
        <v>26.5</v>
      </c>
      <c r="E13" s="1101">
        <v>21.36</v>
      </c>
      <c r="F13" s="1105">
        <v>22.1</v>
      </c>
      <c r="G13" s="1105">
        <v>19.920000000000002</v>
      </c>
      <c r="H13" s="1105">
        <v>20.420000000000002</v>
      </c>
      <c r="I13" s="1106">
        <v>19.809999999999999</v>
      </c>
      <c r="J13" s="1105">
        <v>17.54</v>
      </c>
      <c r="K13" s="1105">
        <v>20.399999999999999</v>
      </c>
      <c r="L13" s="1105">
        <v>21.58</v>
      </c>
      <c r="M13" s="1105">
        <v>24.76</v>
      </c>
      <c r="N13" s="1108">
        <v>21.79</v>
      </c>
    </row>
    <row r="14" spans="1:14" ht="10.9" customHeight="1" x14ac:dyDescent="0.2">
      <c r="A14" s="112">
        <v>2020</v>
      </c>
      <c r="B14" s="1101">
        <v>28.22</v>
      </c>
      <c r="C14" s="1101">
        <v>21.61</v>
      </c>
      <c r="D14" s="1101">
        <v>28.36</v>
      </c>
      <c r="E14" s="1101">
        <v>17.39</v>
      </c>
      <c r="F14" s="1105">
        <v>19.100000000000001</v>
      </c>
      <c r="G14" s="1105">
        <v>18.649999999999999</v>
      </c>
      <c r="H14" s="1105">
        <v>19.690000000000001</v>
      </c>
      <c r="I14" s="1106">
        <v>18.87</v>
      </c>
      <c r="J14" s="1105">
        <v>16.8</v>
      </c>
      <c r="K14" s="1105">
        <v>21.21</v>
      </c>
      <c r="L14" s="1105">
        <v>22.79</v>
      </c>
      <c r="M14" s="1105">
        <v>20.49</v>
      </c>
      <c r="N14" s="1108">
        <v>21.48</v>
      </c>
    </row>
    <row r="15" spans="1:14" ht="10.9" customHeight="1" x14ac:dyDescent="0.2">
      <c r="A15" s="112">
        <v>2021</v>
      </c>
      <c r="B15" s="1101">
        <v>27.87</v>
      </c>
      <c r="C15" s="1101">
        <v>20.100000000000001</v>
      </c>
      <c r="D15" s="1101">
        <v>25.92</v>
      </c>
      <c r="E15" s="1101">
        <v>21.08</v>
      </c>
      <c r="F15" s="1105">
        <v>17.920000000000002</v>
      </c>
      <c r="G15" s="1105">
        <v>18.34</v>
      </c>
      <c r="H15" s="1105">
        <v>18.75</v>
      </c>
      <c r="I15" s="1106">
        <v>17.93</v>
      </c>
      <c r="J15" s="1105">
        <v>16.22</v>
      </c>
      <c r="K15" s="1105">
        <v>18.559999999999999</v>
      </c>
      <c r="L15" s="1105">
        <v>19.88</v>
      </c>
      <c r="M15" s="1105">
        <v>20.25</v>
      </c>
      <c r="N15" s="1108">
        <v>20.62</v>
      </c>
    </row>
    <row r="16" spans="1:14" ht="10.9" customHeight="1" x14ac:dyDescent="0.2">
      <c r="A16" s="112">
        <v>2022</v>
      </c>
      <c r="B16" s="1101">
        <v>28.42</v>
      </c>
      <c r="C16" s="1101">
        <v>19.66</v>
      </c>
      <c r="D16" s="1101">
        <v>23.68</v>
      </c>
      <c r="E16" s="1109">
        <v>18.239999999999998</v>
      </c>
      <c r="F16" s="1105">
        <v>17.079999999999998</v>
      </c>
      <c r="G16" s="1105">
        <v>17.3</v>
      </c>
      <c r="H16" s="1105">
        <v>18.420000000000002</v>
      </c>
      <c r="I16" s="1106">
        <v>16.809999999999999</v>
      </c>
      <c r="J16" s="1105">
        <v>14.94</v>
      </c>
      <c r="K16" s="1105">
        <v>18.36</v>
      </c>
      <c r="L16" s="1105">
        <v>18.38</v>
      </c>
      <c r="M16" s="1105">
        <v>19.760000000000002</v>
      </c>
      <c r="N16" s="1110">
        <v>19.7</v>
      </c>
    </row>
    <row r="17" spans="1:16" ht="10.9" customHeight="1" x14ac:dyDescent="0.2">
      <c r="A17" s="112">
        <v>2023</v>
      </c>
      <c r="B17" s="471">
        <v>25.79</v>
      </c>
      <c r="C17" s="120">
        <v>19.059999999999999</v>
      </c>
      <c r="D17" s="478">
        <v>21.05</v>
      </c>
      <c r="E17" s="120">
        <v>18.649999999999999</v>
      </c>
      <c r="F17" s="121"/>
      <c r="G17" s="121"/>
      <c r="H17" s="121"/>
      <c r="I17" s="1100"/>
      <c r="J17" s="121"/>
      <c r="K17" s="121"/>
      <c r="L17" s="121"/>
      <c r="M17" s="121"/>
      <c r="N17" s="117">
        <v>21.31</v>
      </c>
    </row>
    <row r="18" spans="1:16" ht="10.9" customHeight="1" x14ac:dyDescent="0.2">
      <c r="A18" s="45"/>
      <c r="B18" s="380"/>
      <c r="C18" s="109"/>
      <c r="D18" s="118"/>
      <c r="E18" s="161"/>
      <c r="F18" s="161"/>
      <c r="G18" s="161"/>
      <c r="H18" s="161"/>
      <c r="I18" s="119"/>
      <c r="J18" s="118"/>
      <c r="K18" s="118"/>
      <c r="L18" s="118"/>
      <c r="M18" s="45"/>
    </row>
    <row r="19" spans="1:16" ht="13.15" customHeight="1" x14ac:dyDescent="0.2">
      <c r="A19" s="1862" t="s">
        <v>831</v>
      </c>
      <c r="B19" s="1863"/>
      <c r="C19" s="1863"/>
      <c r="D19" s="1863"/>
      <c r="E19" s="1863"/>
      <c r="F19" s="1863"/>
      <c r="G19" s="1863"/>
      <c r="H19" s="1863"/>
      <c r="I19" s="1863"/>
      <c r="J19" s="1863"/>
      <c r="K19" s="1863"/>
      <c r="L19" s="1863"/>
      <c r="M19" s="1864"/>
    </row>
    <row r="20" spans="1:16" ht="10.9" customHeight="1" x14ac:dyDescent="0.2">
      <c r="A20" s="83"/>
      <c r="B20" s="110" t="s">
        <v>11</v>
      </c>
      <c r="C20" s="110" t="s">
        <v>12</v>
      </c>
      <c r="D20" s="110" t="s">
        <v>13</v>
      </c>
      <c r="E20" s="110" t="s">
        <v>24</v>
      </c>
      <c r="F20" s="110" t="s">
        <v>15</v>
      </c>
      <c r="G20" s="110" t="s">
        <v>16</v>
      </c>
      <c r="H20" s="109" t="s">
        <v>17</v>
      </c>
      <c r="I20" s="109" t="s">
        <v>18</v>
      </c>
      <c r="J20" s="109" t="s">
        <v>19</v>
      </c>
      <c r="K20" s="109" t="s">
        <v>20</v>
      </c>
      <c r="L20" s="109" t="s">
        <v>21</v>
      </c>
      <c r="M20" s="109" t="s">
        <v>22</v>
      </c>
    </row>
    <row r="21" spans="1:16" ht="10.9" customHeight="1" x14ac:dyDescent="0.2">
      <c r="A21" s="104">
        <v>2009</v>
      </c>
      <c r="B21" s="120">
        <v>69.319999999999993</v>
      </c>
      <c r="C21" s="120">
        <v>85.95</v>
      </c>
      <c r="D21" s="120">
        <v>74.38</v>
      </c>
      <c r="E21" s="120">
        <v>86.58</v>
      </c>
      <c r="F21" s="120">
        <v>86.31</v>
      </c>
      <c r="G21" s="120">
        <v>76.37</v>
      </c>
      <c r="H21" s="120">
        <v>75.400000000000006</v>
      </c>
      <c r="I21" s="120">
        <v>72.459999999999994</v>
      </c>
      <c r="J21" s="120">
        <v>83.2</v>
      </c>
      <c r="K21" s="120">
        <v>80.819999999999993</v>
      </c>
      <c r="L21" s="120">
        <v>61.77</v>
      </c>
      <c r="M21" s="120">
        <v>70.010000000000005</v>
      </c>
      <c r="N21" s="1111"/>
    </row>
    <row r="22" spans="1:16" ht="10.9" customHeight="1" x14ac:dyDescent="0.2">
      <c r="A22" s="104">
        <v>2010</v>
      </c>
      <c r="B22" s="120">
        <v>55.37</v>
      </c>
      <c r="C22" s="120">
        <v>66.28</v>
      </c>
      <c r="D22" s="120">
        <v>86.63</v>
      </c>
      <c r="E22" s="120">
        <v>89.46</v>
      </c>
      <c r="F22" s="120">
        <v>86.7</v>
      </c>
      <c r="G22" s="120">
        <v>79.42</v>
      </c>
      <c r="H22" s="120">
        <v>74.84</v>
      </c>
      <c r="I22" s="120">
        <v>124.98</v>
      </c>
      <c r="J22" s="120">
        <v>84.2</v>
      </c>
      <c r="K22" s="120">
        <v>70.81</v>
      </c>
      <c r="L22" s="120">
        <v>56.15</v>
      </c>
      <c r="M22" s="120">
        <v>66.48</v>
      </c>
      <c r="N22" s="1111"/>
    </row>
    <row r="23" spans="1:16" ht="10.9" customHeight="1" x14ac:dyDescent="0.2">
      <c r="A23" s="104">
        <v>2011</v>
      </c>
      <c r="B23" s="120">
        <v>67.260000000000005</v>
      </c>
      <c r="C23" s="120">
        <v>57.61</v>
      </c>
      <c r="D23" s="120">
        <v>87.66</v>
      </c>
      <c r="E23" s="120">
        <v>71.61</v>
      </c>
      <c r="F23" s="120">
        <v>96.73</v>
      </c>
      <c r="G23" s="120">
        <v>73</v>
      </c>
      <c r="H23" s="120">
        <v>65</v>
      </c>
      <c r="I23" s="120">
        <v>81</v>
      </c>
      <c r="J23" s="120">
        <v>66</v>
      </c>
      <c r="K23" s="120">
        <v>63.86</v>
      </c>
      <c r="L23" s="120">
        <v>51.47</v>
      </c>
      <c r="M23" s="120">
        <v>87.3</v>
      </c>
      <c r="N23" s="1111"/>
    </row>
    <row r="24" spans="1:16" ht="10.9" customHeight="1" x14ac:dyDescent="0.2">
      <c r="A24" s="104">
        <v>2012</v>
      </c>
      <c r="B24" s="120">
        <v>59.8</v>
      </c>
      <c r="C24" s="120">
        <v>79.2</v>
      </c>
      <c r="D24" s="120">
        <v>78.5</v>
      </c>
      <c r="E24" s="120">
        <v>78</v>
      </c>
      <c r="F24" s="120">
        <v>94.7</v>
      </c>
      <c r="G24" s="120">
        <v>83.5</v>
      </c>
      <c r="H24" s="120">
        <v>91.6</v>
      </c>
      <c r="I24" s="120">
        <v>102.9</v>
      </c>
      <c r="J24" s="120">
        <v>74</v>
      </c>
      <c r="K24" s="120">
        <v>98</v>
      </c>
      <c r="L24" s="120">
        <v>72.599999999999994</v>
      </c>
      <c r="M24" s="120">
        <v>78</v>
      </c>
      <c r="N24" s="1111"/>
    </row>
    <row r="25" spans="1:16" ht="10.9" customHeight="1" x14ac:dyDescent="0.2">
      <c r="A25" s="104">
        <v>2013</v>
      </c>
      <c r="B25" s="120">
        <v>61.4</v>
      </c>
      <c r="C25" s="120">
        <v>63.7</v>
      </c>
      <c r="D25" s="120">
        <v>86.2</v>
      </c>
      <c r="E25" s="120">
        <v>80.7</v>
      </c>
      <c r="F25" s="120">
        <v>79.099999999999994</v>
      </c>
      <c r="G25" s="120">
        <v>69.599999999999994</v>
      </c>
      <c r="H25" s="120">
        <v>87.9</v>
      </c>
      <c r="I25" s="120">
        <v>90.1</v>
      </c>
      <c r="J25" s="120">
        <v>78.5</v>
      </c>
      <c r="K25" s="120">
        <v>84.3</v>
      </c>
      <c r="L25" s="121">
        <v>89</v>
      </c>
      <c r="M25" s="121">
        <v>102</v>
      </c>
      <c r="N25" s="1112"/>
      <c r="O25" s="122"/>
      <c r="P25" s="122"/>
    </row>
    <row r="26" spans="1:16" ht="10.9" customHeight="1" x14ac:dyDescent="0.2">
      <c r="A26" s="104">
        <v>2014</v>
      </c>
      <c r="B26" s="121">
        <v>84.9</v>
      </c>
      <c r="C26" s="121">
        <v>77.099999999999994</v>
      </c>
      <c r="D26" s="121">
        <v>85.9</v>
      </c>
      <c r="E26" s="24">
        <v>85.5</v>
      </c>
      <c r="F26" s="24">
        <v>81.900000000000006</v>
      </c>
      <c r="G26" s="24">
        <v>80.2</v>
      </c>
      <c r="H26" s="24">
        <v>86.7</v>
      </c>
      <c r="I26" s="111">
        <v>83.6</v>
      </c>
      <c r="J26" s="24">
        <v>102.6</v>
      </c>
      <c r="K26" s="24">
        <v>101</v>
      </c>
      <c r="L26" s="24">
        <v>101.9</v>
      </c>
      <c r="M26" s="120">
        <v>141</v>
      </c>
      <c r="N26" s="1111"/>
    </row>
    <row r="27" spans="1:16" ht="10.9" customHeight="1" x14ac:dyDescent="0.2">
      <c r="A27" s="104">
        <v>2015</v>
      </c>
      <c r="B27" s="121">
        <v>112.7</v>
      </c>
      <c r="C27" s="121">
        <v>120.5</v>
      </c>
      <c r="D27" s="121">
        <v>103.7</v>
      </c>
      <c r="E27" s="24">
        <v>86.6</v>
      </c>
      <c r="F27" s="24">
        <v>95.7</v>
      </c>
      <c r="G27" s="24">
        <v>97.1</v>
      </c>
      <c r="H27" s="24">
        <v>98.4</v>
      </c>
      <c r="I27" s="111">
        <v>104.7</v>
      </c>
      <c r="J27" s="24">
        <v>95.3</v>
      </c>
      <c r="K27" s="24">
        <v>100.3</v>
      </c>
      <c r="L27" s="24">
        <v>92.2</v>
      </c>
      <c r="M27" s="120">
        <v>100.7</v>
      </c>
      <c r="N27" s="1111"/>
      <c r="P27" s="45"/>
    </row>
    <row r="28" spans="1:16" ht="10.9" customHeight="1" x14ac:dyDescent="0.2">
      <c r="A28" s="104">
        <v>2016</v>
      </c>
      <c r="B28" s="121">
        <v>92.1</v>
      </c>
      <c r="C28" s="121">
        <v>87</v>
      </c>
      <c r="D28" s="121">
        <v>95.6</v>
      </c>
      <c r="E28" s="24">
        <v>90.1</v>
      </c>
      <c r="F28" s="24">
        <v>99.1</v>
      </c>
      <c r="G28" s="24">
        <v>92</v>
      </c>
      <c r="H28" s="24">
        <v>94.2</v>
      </c>
      <c r="I28" s="111">
        <v>96.7</v>
      </c>
      <c r="J28" s="24">
        <v>91.5</v>
      </c>
      <c r="K28" s="24">
        <v>96.7</v>
      </c>
      <c r="L28" s="24">
        <v>90.3</v>
      </c>
      <c r="M28" s="120">
        <v>96.7</v>
      </c>
      <c r="N28" s="1111"/>
      <c r="P28" s="4"/>
    </row>
    <row r="29" spans="1:16" ht="10.9" customHeight="1" x14ac:dyDescent="0.2">
      <c r="A29" s="104">
        <v>2017</v>
      </c>
      <c r="B29" s="121">
        <v>85.2</v>
      </c>
      <c r="C29" s="121">
        <v>87.6</v>
      </c>
      <c r="D29" s="121">
        <v>105.7</v>
      </c>
      <c r="E29" s="113">
        <v>94.5</v>
      </c>
      <c r="F29" s="113">
        <v>105.7</v>
      </c>
      <c r="G29" s="113">
        <v>91.8</v>
      </c>
      <c r="H29" s="113">
        <v>104.8</v>
      </c>
      <c r="I29" s="114">
        <v>97.4</v>
      </c>
      <c r="J29" s="113">
        <v>94.6</v>
      </c>
      <c r="K29" s="113">
        <v>103.8</v>
      </c>
      <c r="L29" s="113">
        <v>92.7</v>
      </c>
      <c r="M29" s="121">
        <v>100.1</v>
      </c>
      <c r="N29" s="1113">
        <v>96.6</v>
      </c>
      <c r="P29" s="45"/>
    </row>
    <row r="30" spans="1:16" ht="10.9" customHeight="1" x14ac:dyDescent="0.2">
      <c r="A30" s="104">
        <v>2018</v>
      </c>
      <c r="B30" s="121">
        <v>96.39</v>
      </c>
      <c r="C30" s="121">
        <v>95.69</v>
      </c>
      <c r="D30" s="121">
        <v>105.82</v>
      </c>
      <c r="E30" s="113">
        <v>98.92</v>
      </c>
      <c r="F30" s="113">
        <v>111.64</v>
      </c>
      <c r="G30" s="113">
        <v>100.16</v>
      </c>
      <c r="H30" s="113">
        <v>105</v>
      </c>
      <c r="I30" s="114">
        <v>102.12</v>
      </c>
      <c r="J30" s="113">
        <v>93.03</v>
      </c>
      <c r="K30" s="113">
        <v>108.76</v>
      </c>
      <c r="L30" s="113">
        <v>96.24</v>
      </c>
      <c r="M30" s="121">
        <v>108.94</v>
      </c>
      <c r="N30" s="1113">
        <v>101.59</v>
      </c>
      <c r="P30" s="45"/>
    </row>
    <row r="31" spans="1:16" ht="10.9" customHeight="1" x14ac:dyDescent="0.2">
      <c r="A31" s="104">
        <v>2019</v>
      </c>
      <c r="B31" s="109">
        <v>90.7</v>
      </c>
      <c r="C31" s="109">
        <v>92.6</v>
      </c>
      <c r="D31" s="109">
        <v>99.8</v>
      </c>
      <c r="E31" s="109">
        <v>102.4</v>
      </c>
      <c r="F31" s="113">
        <v>102.5</v>
      </c>
      <c r="G31" s="113">
        <v>94</v>
      </c>
      <c r="H31" s="113">
        <v>104.4</v>
      </c>
      <c r="I31" s="114">
        <v>99.3</v>
      </c>
      <c r="J31" s="113">
        <v>93.9</v>
      </c>
      <c r="K31" s="113">
        <v>104.7</v>
      </c>
      <c r="L31" s="113">
        <v>89.6</v>
      </c>
      <c r="M31" s="121">
        <v>110.7</v>
      </c>
      <c r="N31" s="1113">
        <v>98.4</v>
      </c>
    </row>
    <row r="32" spans="1:16" ht="10.9" customHeight="1" x14ac:dyDescent="0.2">
      <c r="A32" s="104">
        <v>2020</v>
      </c>
      <c r="B32" s="109">
        <v>91.4</v>
      </c>
      <c r="C32" s="109">
        <v>91.6</v>
      </c>
      <c r="D32" s="109">
        <v>77.5</v>
      </c>
      <c r="E32" s="109">
        <v>106.8</v>
      </c>
      <c r="F32" s="113">
        <v>101.8</v>
      </c>
      <c r="G32" s="113">
        <v>102.2</v>
      </c>
      <c r="H32" s="113">
        <v>96.8</v>
      </c>
      <c r="I32" s="114">
        <v>95.3</v>
      </c>
      <c r="J32" s="113">
        <v>96.6</v>
      </c>
      <c r="K32" s="113">
        <v>101.1</v>
      </c>
      <c r="L32" s="113">
        <v>91.5</v>
      </c>
      <c r="M32" s="121">
        <v>101.8</v>
      </c>
      <c r="N32" s="1113">
        <v>95.8</v>
      </c>
    </row>
    <row r="33" spans="1:14" ht="10.9" customHeight="1" x14ac:dyDescent="0.2">
      <c r="A33" s="104">
        <v>2021</v>
      </c>
      <c r="B33" s="109">
        <v>86.4</v>
      </c>
      <c r="C33" s="109">
        <v>88.9</v>
      </c>
      <c r="D33" s="109">
        <v>102.1</v>
      </c>
      <c r="E33" s="109">
        <v>91</v>
      </c>
      <c r="F33" s="113">
        <v>101.2</v>
      </c>
      <c r="G33" s="113">
        <v>110.7</v>
      </c>
      <c r="H33" s="113">
        <v>96.9</v>
      </c>
      <c r="I33" s="114">
        <v>94.1</v>
      </c>
      <c r="J33" s="113">
        <v>90.7</v>
      </c>
      <c r="K33" s="113">
        <v>114.7</v>
      </c>
      <c r="L33" s="113">
        <v>96.9</v>
      </c>
      <c r="M33" s="121">
        <v>101.5</v>
      </c>
      <c r="N33" s="1113">
        <v>97.4</v>
      </c>
    </row>
    <row r="34" spans="1:14" ht="12" customHeight="1" x14ac:dyDescent="0.2">
      <c r="A34" s="104">
        <v>2022</v>
      </c>
      <c r="B34" s="109">
        <v>90.6</v>
      </c>
      <c r="C34" s="109">
        <v>84.3</v>
      </c>
      <c r="D34" s="109">
        <v>102.7</v>
      </c>
      <c r="E34" s="116">
        <v>90.5</v>
      </c>
      <c r="F34" s="113">
        <v>98</v>
      </c>
      <c r="G34" s="113">
        <v>97.9</v>
      </c>
      <c r="H34" s="113">
        <v>99.9</v>
      </c>
      <c r="I34" s="114">
        <v>105</v>
      </c>
      <c r="J34" s="113">
        <v>100.6</v>
      </c>
      <c r="K34" s="113">
        <v>104.5</v>
      </c>
      <c r="L34" s="113">
        <v>102.3</v>
      </c>
      <c r="M34" s="121">
        <v>102.9</v>
      </c>
      <c r="N34" s="1113">
        <v>98</v>
      </c>
    </row>
    <row r="35" spans="1:14" ht="12" customHeight="1" x14ac:dyDescent="0.2">
      <c r="A35" s="104">
        <v>2023</v>
      </c>
      <c r="B35" s="490">
        <v>92.3</v>
      </c>
      <c r="C35" s="109">
        <v>94.2</v>
      </c>
      <c r="D35" s="455">
        <v>100.2</v>
      </c>
      <c r="E35" s="109">
        <v>92.9</v>
      </c>
      <c r="F35" s="116"/>
      <c r="G35" s="113"/>
      <c r="H35" s="113"/>
      <c r="I35" s="114"/>
      <c r="J35" s="113"/>
      <c r="K35" s="113"/>
      <c r="L35" s="113"/>
      <c r="M35" s="121"/>
      <c r="N35" s="123">
        <v>95</v>
      </c>
    </row>
    <row r="36" spans="1:14" ht="10.9" customHeight="1" x14ac:dyDescent="0.2">
      <c r="A36" s="45"/>
      <c r="B36" s="45"/>
      <c r="C36" s="109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4" ht="10.9" customHeight="1" x14ac:dyDescent="0.2">
      <c r="A37" s="1860" t="s">
        <v>465</v>
      </c>
      <c r="B37" s="1860"/>
      <c r="C37" s="1861"/>
      <c r="D37" s="1860"/>
      <c r="E37" s="1860"/>
      <c r="F37" s="1860"/>
      <c r="G37" s="1860"/>
      <c r="H37" s="1860"/>
      <c r="I37" s="1860"/>
      <c r="J37" s="1860"/>
      <c r="K37" s="1860"/>
      <c r="L37" s="1860"/>
      <c r="M37" s="1860"/>
    </row>
    <row r="38" spans="1:14" ht="10.9" customHeight="1" x14ac:dyDescent="0.2">
      <c r="A38" s="83"/>
      <c r="B38" s="110" t="s">
        <v>11</v>
      </c>
      <c r="C38" s="110" t="s">
        <v>12</v>
      </c>
      <c r="D38" s="110" t="s">
        <v>13</v>
      </c>
      <c r="E38" s="110" t="s">
        <v>24</v>
      </c>
      <c r="F38" s="110" t="s">
        <v>15</v>
      </c>
      <c r="G38" s="110" t="s">
        <v>16</v>
      </c>
      <c r="H38" s="109" t="s">
        <v>17</v>
      </c>
      <c r="I38" s="109" t="s">
        <v>18</v>
      </c>
      <c r="J38" s="109" t="s">
        <v>19</v>
      </c>
      <c r="K38" s="109" t="s">
        <v>20</v>
      </c>
      <c r="L38" s="109" t="s">
        <v>21</v>
      </c>
      <c r="M38" s="109" t="s">
        <v>22</v>
      </c>
    </row>
    <row r="39" spans="1:14" ht="10.9" customHeight="1" x14ac:dyDescent="0.2">
      <c r="A39" s="104">
        <v>2009</v>
      </c>
      <c r="B39" s="124">
        <f t="shared" ref="B39:M39" si="0">(1-B3/100)*B21/100</f>
        <v>0.410721</v>
      </c>
      <c r="C39" s="124">
        <f t="shared" ref="C39:H52" si="1">(1-C3/100)*D21/100</f>
        <v>0.46822209999999992</v>
      </c>
      <c r="D39" s="124">
        <f t="shared" si="1"/>
        <v>0.53636309999999998</v>
      </c>
      <c r="E39" s="124">
        <f t="shared" si="1"/>
        <v>0.57888117000000006</v>
      </c>
      <c r="F39" s="124">
        <f t="shared" si="1"/>
        <v>0.50831872</v>
      </c>
      <c r="G39" s="124">
        <f t="shared" si="1"/>
        <v>0.52214499999999997</v>
      </c>
      <c r="H39" s="124">
        <f t="shared" si="1"/>
        <v>0.48840570337898048</v>
      </c>
      <c r="I39" s="124">
        <f t="shared" si="0"/>
        <v>0.50579595845855974</v>
      </c>
      <c r="J39" s="124">
        <f t="shared" si="0"/>
        <v>0.62116675917416586</v>
      </c>
      <c r="K39" s="124">
        <f t="shared" si="0"/>
        <v>0.56036476477375996</v>
      </c>
      <c r="L39" s="124">
        <f t="shared" si="0"/>
        <v>0.41116888068240925</v>
      </c>
      <c r="M39" s="124">
        <f t="shared" si="0"/>
        <v>0.44182229144556795</v>
      </c>
    </row>
    <row r="40" spans="1:14" ht="10.9" customHeight="1" x14ac:dyDescent="0.2">
      <c r="A40" s="104">
        <v>2010</v>
      </c>
      <c r="B40" s="124">
        <f t="shared" ref="B40:M40" si="2">(1-B4/100)*B22/100</f>
        <v>0.33988694651864976</v>
      </c>
      <c r="C40" s="124">
        <f t="shared" si="1"/>
        <v>0.55952802288626802</v>
      </c>
      <c r="D40" s="124">
        <f t="shared" si="1"/>
        <v>0.56447443028648925</v>
      </c>
      <c r="E40" s="124">
        <f t="shared" si="1"/>
        <v>0.59498160026074498</v>
      </c>
      <c r="F40" s="124">
        <f t="shared" si="1"/>
        <v>0.5149194842783269</v>
      </c>
      <c r="G40" s="124">
        <f t="shared" si="1"/>
        <v>0.51302820000000005</v>
      </c>
      <c r="H40" s="124">
        <f t="shared" si="1"/>
        <v>0.91310387999999987</v>
      </c>
      <c r="I40" s="124">
        <f t="shared" si="2"/>
        <v>0.87873438000000004</v>
      </c>
      <c r="J40" s="124">
        <f t="shared" si="2"/>
        <v>0.66122259999999999</v>
      </c>
      <c r="K40" s="124">
        <f t="shared" si="2"/>
        <v>0.56216059000000007</v>
      </c>
      <c r="L40" s="124">
        <f t="shared" si="2"/>
        <v>0.43707159999999995</v>
      </c>
      <c r="M40" s="124">
        <f t="shared" si="2"/>
        <v>0.47167560000000003</v>
      </c>
    </row>
    <row r="41" spans="1:14" ht="10.9" customHeight="1" x14ac:dyDescent="0.2">
      <c r="A41" s="104">
        <v>2011</v>
      </c>
      <c r="B41" s="124">
        <f t="shared" ref="B41:M41" si="3">(1-B5/100)*B23/100</f>
        <v>0.29897641667480918</v>
      </c>
      <c r="C41" s="124">
        <f t="shared" si="1"/>
        <v>0.5434846407343642</v>
      </c>
      <c r="D41" s="124">
        <f t="shared" si="1"/>
        <v>0.45151713394685233</v>
      </c>
      <c r="E41" s="124">
        <f t="shared" si="1"/>
        <v>0.74372991553257506</v>
      </c>
      <c r="F41" s="124">
        <f t="shared" si="1"/>
        <v>0.54861525585147974</v>
      </c>
      <c r="G41" s="124">
        <f t="shared" si="1"/>
        <v>0.51162931969331227</v>
      </c>
      <c r="H41" s="124">
        <f t="shared" si="1"/>
        <v>0.63276473971219727</v>
      </c>
      <c r="I41" s="124">
        <f t="shared" si="3"/>
        <v>0.652779</v>
      </c>
      <c r="J41" s="124">
        <f t="shared" si="3"/>
        <v>0.50852999999999993</v>
      </c>
      <c r="K41" s="124">
        <f t="shared" si="3"/>
        <v>0.47799209999999998</v>
      </c>
      <c r="L41" s="124">
        <f t="shared" si="3"/>
        <v>0.34896659999999996</v>
      </c>
      <c r="M41" s="124">
        <f t="shared" si="3"/>
        <v>0.56133899999999992</v>
      </c>
    </row>
    <row r="42" spans="1:14" ht="10.9" customHeight="1" x14ac:dyDescent="0.2">
      <c r="A42" s="104">
        <v>2012</v>
      </c>
      <c r="B42" s="124">
        <f t="shared" ref="B42:M42" si="4">(1-B6/100)*B24/100</f>
        <v>0.38439439999999997</v>
      </c>
      <c r="C42" s="124">
        <f t="shared" si="1"/>
        <v>0.32061817885050309</v>
      </c>
      <c r="D42" s="124">
        <f t="shared" si="1"/>
        <v>0.34922841894730494</v>
      </c>
      <c r="E42" s="124">
        <f t="shared" si="1"/>
        <v>0.51692345757040625</v>
      </c>
      <c r="F42" s="124">
        <f t="shared" si="1"/>
        <v>0.51041659261402383</v>
      </c>
      <c r="G42" s="124">
        <f t="shared" si="1"/>
        <v>0.55172519975578027</v>
      </c>
      <c r="H42" s="124">
        <f t="shared" si="1"/>
        <v>0.56074480548062844</v>
      </c>
      <c r="I42" s="124">
        <f t="shared" si="4"/>
        <v>0.56067950755228357</v>
      </c>
      <c r="J42" s="124">
        <f t="shared" si="4"/>
        <v>0.42853399999999991</v>
      </c>
      <c r="K42" s="124">
        <f t="shared" si="4"/>
        <v>0.63180600000000009</v>
      </c>
      <c r="L42" s="124">
        <f t="shared" si="4"/>
        <v>0.42187859999999994</v>
      </c>
      <c r="M42" s="124">
        <f t="shared" si="4"/>
        <v>0.39530399999999993</v>
      </c>
    </row>
    <row r="43" spans="1:14" ht="10.9" customHeight="1" x14ac:dyDescent="0.2">
      <c r="A43" s="104">
        <v>2013</v>
      </c>
      <c r="B43" s="124">
        <f t="shared" ref="B43:M43" si="5">(1-B7/100)*B25/100</f>
        <v>0.30012319999999998</v>
      </c>
      <c r="C43" s="124">
        <f t="shared" si="1"/>
        <v>0.44211979999999995</v>
      </c>
      <c r="D43" s="124">
        <f t="shared" si="1"/>
        <v>0.4172997</v>
      </c>
      <c r="E43" s="124">
        <f t="shared" si="1"/>
        <v>0.47728940000000003</v>
      </c>
      <c r="F43" s="124">
        <f t="shared" si="1"/>
        <v>0.4209408</v>
      </c>
      <c r="G43" s="124">
        <f t="shared" si="1"/>
        <v>0.5244993</v>
      </c>
      <c r="H43" s="124">
        <f t="shared" si="1"/>
        <v>0.51059670000000001</v>
      </c>
      <c r="I43" s="124">
        <f t="shared" si="5"/>
        <v>0.55411499999999991</v>
      </c>
      <c r="J43" s="124">
        <f t="shared" si="5"/>
        <v>0.50962200000000002</v>
      </c>
      <c r="K43" s="124">
        <f t="shared" si="5"/>
        <v>0.45538859999999998</v>
      </c>
      <c r="L43" s="124">
        <f t="shared" si="5"/>
        <v>0.46208799999999994</v>
      </c>
      <c r="M43" s="124">
        <f t="shared" si="5"/>
        <v>0.47899200000000003</v>
      </c>
    </row>
    <row r="44" spans="1:14" ht="10.9" customHeight="1" x14ac:dyDescent="0.2">
      <c r="A44" s="104">
        <v>2014</v>
      </c>
      <c r="B44" s="124">
        <f t="shared" ref="B44:M44" si="6">(1-B8/100)*B26/100</f>
        <v>0.44997000000000009</v>
      </c>
      <c r="C44" s="124">
        <f t="shared" si="1"/>
        <v>0.4970174</v>
      </c>
      <c r="D44" s="124">
        <f t="shared" si="1"/>
        <v>0.48923100000000003</v>
      </c>
      <c r="E44" s="124">
        <f t="shared" si="1"/>
        <v>0.52669889999999997</v>
      </c>
      <c r="F44" s="124">
        <f t="shared" si="1"/>
        <v>0.506463</v>
      </c>
      <c r="G44" s="124">
        <f t="shared" si="1"/>
        <v>0.57135300000000011</v>
      </c>
      <c r="H44" s="124">
        <f t="shared" si="1"/>
        <v>0.53010759999999979</v>
      </c>
      <c r="I44" s="124">
        <f t="shared" si="6"/>
        <v>0.53203040000000001</v>
      </c>
      <c r="J44" s="124">
        <f t="shared" si="6"/>
        <v>0.70106579999999996</v>
      </c>
      <c r="K44" s="124">
        <f t="shared" si="6"/>
        <v>0.66134799999999994</v>
      </c>
      <c r="L44" s="124">
        <f t="shared" si="6"/>
        <v>0.68395280000000003</v>
      </c>
      <c r="M44" s="124">
        <f t="shared" si="6"/>
        <v>0.88068600000000008</v>
      </c>
    </row>
    <row r="45" spans="1:14" ht="10.9" customHeight="1" x14ac:dyDescent="0.2">
      <c r="A45" s="104">
        <v>2015</v>
      </c>
      <c r="B45" s="124">
        <f t="shared" ref="B45:M45" si="7">(1-B9/100)*B27/100</f>
        <v>0.71361639999999993</v>
      </c>
      <c r="C45" s="124">
        <f t="shared" ref="C45:G52" si="8">(1-D9/100)*D27/100</f>
        <v>0.69603440000000005</v>
      </c>
      <c r="D45" s="124">
        <f t="shared" si="8"/>
        <v>0.60152359999999994</v>
      </c>
      <c r="E45" s="124">
        <f t="shared" si="8"/>
        <v>0.65803319999999998</v>
      </c>
      <c r="F45" s="124">
        <f t="shared" si="8"/>
        <v>0.69329399999999997</v>
      </c>
      <c r="G45" s="124">
        <f t="shared" si="8"/>
        <v>0.68269919999999995</v>
      </c>
      <c r="H45" s="124">
        <f t="shared" si="1"/>
        <v>0.72640860000000007</v>
      </c>
      <c r="I45" s="124">
        <f t="shared" si="7"/>
        <v>0.74033370000000009</v>
      </c>
      <c r="J45" s="124">
        <f t="shared" si="7"/>
        <v>0.71189099999999994</v>
      </c>
      <c r="K45" s="124">
        <f t="shared" si="7"/>
        <v>0.70290239999999993</v>
      </c>
      <c r="L45" s="124">
        <f t="shared" si="7"/>
        <v>0.63783959999999995</v>
      </c>
      <c r="M45" s="124">
        <f t="shared" si="7"/>
        <v>0.65958499999999998</v>
      </c>
    </row>
    <row r="46" spans="1:14" ht="10.9" customHeight="1" x14ac:dyDescent="0.2">
      <c r="A46" s="104">
        <v>2016</v>
      </c>
      <c r="B46" s="124">
        <f t="shared" ref="B46:M46" si="9">(1-B10/100)*B28/100</f>
        <v>0.60150510000000001</v>
      </c>
      <c r="C46" s="124">
        <f t="shared" si="8"/>
        <v>0.66986919999999994</v>
      </c>
      <c r="D46" s="124">
        <f t="shared" si="8"/>
        <v>0.66610930000000002</v>
      </c>
      <c r="E46" s="124">
        <f t="shared" si="8"/>
        <v>0.72372729999999985</v>
      </c>
      <c r="F46" s="124">
        <f t="shared" si="8"/>
        <v>0.69598000000000004</v>
      </c>
      <c r="G46" s="124">
        <f t="shared" si="8"/>
        <v>0.69736260000000005</v>
      </c>
      <c r="H46" s="124">
        <f t="shared" si="1"/>
        <v>0.71587009999999995</v>
      </c>
      <c r="I46" s="124">
        <f t="shared" si="9"/>
        <v>0.72379949999999993</v>
      </c>
      <c r="J46" s="124">
        <f t="shared" si="9"/>
        <v>0.71260199999999996</v>
      </c>
      <c r="K46" s="124">
        <f t="shared" si="9"/>
        <v>0.70484629999999993</v>
      </c>
      <c r="L46" s="124">
        <f t="shared" si="9"/>
        <v>0.63842100000000002</v>
      </c>
      <c r="M46" s="124">
        <f t="shared" si="9"/>
        <v>0.66732669999999994</v>
      </c>
    </row>
    <row r="47" spans="1:14" ht="10.9" customHeight="1" x14ac:dyDescent="0.2">
      <c r="A47" s="104">
        <v>2017</v>
      </c>
      <c r="B47" s="125">
        <f t="shared" ref="B47:M47" si="10">(1-B11/100)*B29/100</f>
        <v>0.56658000000000008</v>
      </c>
      <c r="C47" s="125">
        <f t="shared" si="8"/>
        <v>0.75406379999999995</v>
      </c>
      <c r="D47" s="125">
        <f t="shared" si="8"/>
        <v>0.70109549999999998</v>
      </c>
      <c r="E47" s="125">
        <f t="shared" si="8"/>
        <v>0.78344840000000004</v>
      </c>
      <c r="F47" s="125">
        <f t="shared" si="8"/>
        <v>0.65811420000000009</v>
      </c>
      <c r="G47" s="125">
        <f t="shared" si="8"/>
        <v>0.78924879999999997</v>
      </c>
      <c r="H47" s="124">
        <f t="shared" si="1"/>
        <v>0.73351940000000004</v>
      </c>
      <c r="I47" s="125">
        <f t="shared" si="10"/>
        <v>0.74715540000000003</v>
      </c>
      <c r="J47" s="125">
        <f t="shared" si="10"/>
        <v>0.75878659999999998</v>
      </c>
      <c r="K47" s="125">
        <f t="shared" si="10"/>
        <v>0.79137119999999994</v>
      </c>
      <c r="L47" s="125">
        <f t="shared" si="10"/>
        <v>0.70869150000000003</v>
      </c>
      <c r="M47" s="125">
        <f t="shared" si="10"/>
        <v>0.72172100000000006</v>
      </c>
      <c r="N47" s="126">
        <f t="shared" ref="N47:N53" si="11">(1-N11/100)*N29/100</f>
        <v>0.71087939999999994</v>
      </c>
    </row>
    <row r="48" spans="1:14" ht="10.9" customHeight="1" x14ac:dyDescent="0.2">
      <c r="A48" s="104">
        <v>2018</v>
      </c>
      <c r="B48" s="125">
        <f t="shared" ref="B48:M48" si="12">(1-B12/100)*B30/100</f>
        <v>0.66846464999999999</v>
      </c>
      <c r="C48" s="125">
        <f t="shared" si="8"/>
        <v>0.77015795999999992</v>
      </c>
      <c r="D48" s="125">
        <f t="shared" si="8"/>
        <v>0.75841964000000006</v>
      </c>
      <c r="E48" s="125">
        <f t="shared" si="8"/>
        <v>0.85929308000000004</v>
      </c>
      <c r="F48" s="125">
        <f t="shared" si="8"/>
        <v>0.7936678399999999</v>
      </c>
      <c r="G48" s="125">
        <f t="shared" si="8"/>
        <v>0.82467000000000001</v>
      </c>
      <c r="H48" s="124">
        <f t="shared" si="1"/>
        <v>0.80205048000000001</v>
      </c>
      <c r="I48" s="125">
        <f t="shared" si="12"/>
        <v>0.80909676000000008</v>
      </c>
      <c r="J48" s="125">
        <f t="shared" si="12"/>
        <v>0.75056603999999993</v>
      </c>
      <c r="K48" s="125">
        <f t="shared" si="12"/>
        <v>0.8534397199999999</v>
      </c>
      <c r="L48" s="125">
        <f t="shared" si="12"/>
        <v>0.74364647999999989</v>
      </c>
      <c r="M48" s="125">
        <f t="shared" si="12"/>
        <v>0.79853019999999997</v>
      </c>
      <c r="N48" s="126">
        <f t="shared" si="11"/>
        <v>0.77309989999999995</v>
      </c>
    </row>
    <row r="49" spans="1:16" ht="10.9" customHeight="1" x14ac:dyDescent="0.2">
      <c r="A49" s="104">
        <v>2019</v>
      </c>
      <c r="B49" s="125">
        <f t="shared" ref="B49:M49" si="13">(1-B13/100)*B31/100</f>
        <v>0.64170250000000006</v>
      </c>
      <c r="C49" s="125">
        <f t="shared" si="8"/>
        <v>0.7335299999999999</v>
      </c>
      <c r="D49" s="125">
        <f t="shared" si="8"/>
        <v>0.80527360000000003</v>
      </c>
      <c r="E49" s="125">
        <f t="shared" si="8"/>
        <v>0.79847499999999993</v>
      </c>
      <c r="F49" s="125">
        <f t="shared" si="8"/>
        <v>0.75275199999999998</v>
      </c>
      <c r="G49" s="125">
        <f t="shared" si="8"/>
        <v>0.83081519999999998</v>
      </c>
      <c r="H49" s="124">
        <f t="shared" si="1"/>
        <v>0.79022939999999986</v>
      </c>
      <c r="I49" s="125">
        <f t="shared" si="13"/>
        <v>0.79628670000000001</v>
      </c>
      <c r="J49" s="125">
        <f t="shared" si="13"/>
        <v>0.77429939999999997</v>
      </c>
      <c r="K49" s="125">
        <f t="shared" si="13"/>
        <v>0.83341200000000004</v>
      </c>
      <c r="L49" s="125">
        <f t="shared" si="13"/>
        <v>0.70264320000000002</v>
      </c>
      <c r="M49" s="125">
        <f t="shared" si="13"/>
        <v>0.83290679999999995</v>
      </c>
      <c r="N49" s="126">
        <f t="shared" si="11"/>
        <v>0.7695864</v>
      </c>
    </row>
    <row r="50" spans="1:16" ht="10.9" customHeight="1" x14ac:dyDescent="0.2">
      <c r="A50" s="104">
        <v>2020</v>
      </c>
      <c r="B50" s="125">
        <f t="shared" ref="B50:M50" si="14">(1-B14/100)*B32/100</f>
        <v>0.65606920000000002</v>
      </c>
      <c r="C50" s="125">
        <f t="shared" si="8"/>
        <v>0.55520999999999998</v>
      </c>
      <c r="D50" s="125">
        <f t="shared" si="8"/>
        <v>0.88227480000000003</v>
      </c>
      <c r="E50" s="125">
        <f t="shared" si="8"/>
        <v>0.82356199999999991</v>
      </c>
      <c r="F50" s="125">
        <f t="shared" si="8"/>
        <v>0.83139700000000005</v>
      </c>
      <c r="G50" s="125">
        <f t="shared" si="8"/>
        <v>0.77740079999999989</v>
      </c>
      <c r="H50" s="124">
        <f t="shared" si="1"/>
        <v>0.76535429999999993</v>
      </c>
      <c r="I50" s="125">
        <f t="shared" si="14"/>
        <v>0.77316890000000005</v>
      </c>
      <c r="J50" s="125">
        <f t="shared" si="14"/>
        <v>0.80371199999999987</v>
      </c>
      <c r="K50" s="125">
        <f t="shared" si="14"/>
        <v>0.79656689999999997</v>
      </c>
      <c r="L50" s="125">
        <f t="shared" si="14"/>
        <v>0.70647149999999992</v>
      </c>
      <c r="M50" s="125">
        <f t="shared" si="14"/>
        <v>0.80941180000000001</v>
      </c>
      <c r="N50" s="126">
        <f t="shared" si="11"/>
        <v>0.75222160000000005</v>
      </c>
    </row>
    <row r="51" spans="1:16" x14ac:dyDescent="0.2">
      <c r="A51" s="104">
        <v>2021</v>
      </c>
      <c r="B51" s="125">
        <f t="shared" ref="B51:M51" si="15">(1-B15/100)*B33/100</f>
        <v>0.62320320000000007</v>
      </c>
      <c r="C51" s="125">
        <f t="shared" si="8"/>
        <v>0.75635679999999983</v>
      </c>
      <c r="D51" s="125">
        <f t="shared" si="8"/>
        <v>0.71817200000000003</v>
      </c>
      <c r="E51" s="125">
        <f t="shared" si="8"/>
        <v>0.83064959999999999</v>
      </c>
      <c r="F51" s="125">
        <f t="shared" si="8"/>
        <v>0.90397620000000001</v>
      </c>
      <c r="G51" s="125">
        <f t="shared" si="8"/>
        <v>0.78731250000000008</v>
      </c>
      <c r="H51" s="124">
        <f t="shared" si="1"/>
        <v>0.76456249999999992</v>
      </c>
      <c r="I51" s="125">
        <f t="shared" si="15"/>
        <v>0.77227869999999998</v>
      </c>
      <c r="J51" s="125">
        <f t="shared" si="15"/>
        <v>0.75988460000000002</v>
      </c>
      <c r="K51" s="125">
        <f t="shared" si="15"/>
        <v>0.93411680000000008</v>
      </c>
      <c r="L51" s="125">
        <f t="shared" si="15"/>
        <v>0.77636280000000013</v>
      </c>
      <c r="M51" s="125">
        <f t="shared" si="15"/>
        <v>0.80946249999999997</v>
      </c>
      <c r="N51" s="125">
        <f t="shared" si="11"/>
        <v>0.77316119999999999</v>
      </c>
    </row>
    <row r="52" spans="1:16" x14ac:dyDescent="0.2">
      <c r="A52" s="104">
        <v>2022</v>
      </c>
      <c r="B52" s="125">
        <f t="shared" ref="B52:M53" si="16">(1-B16/100)*B34/100</f>
        <v>0.64851479999999995</v>
      </c>
      <c r="C52" s="125">
        <f t="shared" si="8"/>
        <v>0.78380640000000001</v>
      </c>
      <c r="D52" s="125">
        <f t="shared" si="8"/>
        <v>0.73992800000000003</v>
      </c>
      <c r="E52" s="125">
        <f t="shared" si="8"/>
        <v>0.812616</v>
      </c>
      <c r="F52" s="125">
        <f t="shared" si="8"/>
        <v>0.80963300000000005</v>
      </c>
      <c r="G52" s="125">
        <f t="shared" si="8"/>
        <v>0.81498419999999994</v>
      </c>
      <c r="H52" s="124">
        <f t="shared" si="1"/>
        <v>0.85658999999999996</v>
      </c>
      <c r="I52" s="125">
        <f t="shared" si="16"/>
        <v>0.87349499999999991</v>
      </c>
      <c r="J52" s="125">
        <f t="shared" si="16"/>
        <v>0.8557035999999999</v>
      </c>
      <c r="K52" s="125">
        <f t="shared" si="16"/>
        <v>0.85313799999999995</v>
      </c>
      <c r="L52" s="125">
        <f t="shared" si="16"/>
        <v>0.83497259999999995</v>
      </c>
      <c r="M52" s="125">
        <f t="shared" si="16"/>
        <v>0.82566960000000011</v>
      </c>
      <c r="N52" s="125">
        <f t="shared" si="11"/>
        <v>0.78693999999999997</v>
      </c>
    </row>
    <row r="53" spans="1:16" x14ac:dyDescent="0.2">
      <c r="A53" s="104">
        <v>2023</v>
      </c>
      <c r="B53" s="125">
        <f t="shared" si="16"/>
        <v>0.68495830000000002</v>
      </c>
      <c r="C53" s="125">
        <f>(1-C17/100)*C35/100</f>
        <v>0.76245479999999999</v>
      </c>
      <c r="D53" s="125">
        <f>(1-D17/100)*D35/100</f>
        <v>0.79107899999999998</v>
      </c>
      <c r="E53" s="125">
        <f>(1-E17/100)*E35/100</f>
        <v>0.75574150000000007</v>
      </c>
      <c r="F53" s="125">
        <f t="shared" si="16"/>
        <v>0</v>
      </c>
      <c r="G53" s="125">
        <f t="shared" si="16"/>
        <v>0</v>
      </c>
      <c r="H53" s="125">
        <f t="shared" si="16"/>
        <v>0</v>
      </c>
      <c r="I53" s="125">
        <f t="shared" si="16"/>
        <v>0</v>
      </c>
      <c r="J53" s="125">
        <f t="shared" si="16"/>
        <v>0</v>
      </c>
      <c r="K53" s="125">
        <f t="shared" si="16"/>
        <v>0</v>
      </c>
      <c r="L53" s="125">
        <f t="shared" si="16"/>
        <v>0</v>
      </c>
      <c r="M53" s="125">
        <f t="shared" si="16"/>
        <v>0</v>
      </c>
      <c r="N53" s="125">
        <f t="shared" si="11"/>
        <v>0.74755499999999997</v>
      </c>
    </row>
    <row r="55" spans="1:16" x14ac:dyDescent="0.2">
      <c r="A55" s="95"/>
      <c r="B55" s="46">
        <v>2009</v>
      </c>
      <c r="C55" s="46">
        <v>2010</v>
      </c>
      <c r="D55" s="46">
        <v>2011</v>
      </c>
      <c r="E55" s="46">
        <v>2012</v>
      </c>
      <c r="F55" s="46">
        <v>2013</v>
      </c>
      <c r="G55" s="46">
        <v>2014</v>
      </c>
      <c r="H55" s="46">
        <v>2015</v>
      </c>
      <c r="I55" s="46">
        <v>2016</v>
      </c>
      <c r="J55" s="127">
        <v>2017</v>
      </c>
      <c r="K55" s="127">
        <v>2018</v>
      </c>
      <c r="L55" s="128">
        <v>2019</v>
      </c>
      <c r="M55" s="128">
        <v>2020</v>
      </c>
      <c r="N55" s="128">
        <v>2021</v>
      </c>
      <c r="O55" s="128">
        <v>2022</v>
      </c>
      <c r="P55" s="128" t="s">
        <v>832</v>
      </c>
    </row>
    <row r="56" spans="1:16" x14ac:dyDescent="0.2">
      <c r="A56" s="104" t="s">
        <v>107</v>
      </c>
      <c r="B56" s="66">
        <v>76.400000000000006</v>
      </c>
      <c r="C56" s="66">
        <v>70.099999999999994</v>
      </c>
      <c r="D56" s="66">
        <v>70.7</v>
      </c>
      <c r="E56" s="66">
        <v>83</v>
      </c>
      <c r="F56" s="66">
        <v>79.3</v>
      </c>
      <c r="G56" s="66">
        <v>91.9</v>
      </c>
      <c r="H56" s="66">
        <v>100.8</v>
      </c>
      <c r="I56" s="66">
        <v>93.4</v>
      </c>
      <c r="J56" s="68">
        <v>96.6</v>
      </c>
      <c r="K56" s="68">
        <v>101.6</v>
      </c>
      <c r="L56" s="68">
        <v>98.4</v>
      </c>
      <c r="M56" s="68">
        <v>95.8</v>
      </c>
      <c r="N56" s="68">
        <v>97.4</v>
      </c>
      <c r="O56" s="68">
        <v>98</v>
      </c>
      <c r="P56" s="68">
        <v>95</v>
      </c>
    </row>
    <row r="57" spans="1:16" x14ac:dyDescent="0.2">
      <c r="A57" s="104" t="s">
        <v>108</v>
      </c>
      <c r="B57" s="66">
        <v>34</v>
      </c>
      <c r="C57" s="66">
        <v>30.38</v>
      </c>
      <c r="D57" s="66">
        <v>37.58</v>
      </c>
      <c r="E57" s="66">
        <v>46.38</v>
      </c>
      <c r="F57" s="66">
        <v>45.04</v>
      </c>
      <c r="G57" s="66">
        <v>37.81</v>
      </c>
      <c r="H57" s="66">
        <v>31.34</v>
      </c>
      <c r="I57" s="66">
        <v>28.04</v>
      </c>
      <c r="J57" s="68">
        <v>26.41</v>
      </c>
      <c r="K57" s="68">
        <v>23.9</v>
      </c>
      <c r="L57" s="68">
        <v>21.79</v>
      </c>
      <c r="M57" s="68">
        <v>21.48</v>
      </c>
      <c r="N57" s="68">
        <v>20.62</v>
      </c>
      <c r="O57" s="68">
        <v>19.7</v>
      </c>
      <c r="P57" s="68">
        <v>21.31</v>
      </c>
    </row>
    <row r="58" spans="1:16" ht="12" thickBot="1" x14ac:dyDescent="0.25">
      <c r="A58" s="104" t="s">
        <v>109</v>
      </c>
      <c r="B58" s="66">
        <v>50.423999999999999</v>
      </c>
      <c r="C58" s="66">
        <v>48.803619999999988</v>
      </c>
      <c r="D58" s="66">
        <v>44.13094000000001</v>
      </c>
      <c r="E58" s="66">
        <v>44.504600000000003</v>
      </c>
      <c r="F58" s="66">
        <v>43.583280000000002</v>
      </c>
      <c r="G58" s="66">
        <v>57.152609999999996</v>
      </c>
      <c r="H58" s="66">
        <v>69.209279999999993</v>
      </c>
      <c r="I58" s="66">
        <v>67.210640000000012</v>
      </c>
      <c r="J58" s="68">
        <v>71.099999999999994</v>
      </c>
      <c r="K58" s="129">
        <v>77.3</v>
      </c>
      <c r="L58" s="129">
        <v>77</v>
      </c>
      <c r="M58" s="129">
        <v>75.2</v>
      </c>
      <c r="N58" s="129">
        <v>77.3</v>
      </c>
      <c r="O58" s="129">
        <v>78.7</v>
      </c>
      <c r="P58" s="129">
        <v>74.8</v>
      </c>
    </row>
    <row r="60" spans="1:16" x14ac:dyDescent="0.2">
      <c r="B60" s="130"/>
      <c r="C60" s="130"/>
      <c r="D60" s="130"/>
      <c r="E60" s="130"/>
      <c r="F60" s="130"/>
      <c r="G60" s="130"/>
      <c r="H60" s="130"/>
      <c r="I60" s="130"/>
    </row>
    <row r="61" spans="1:16" x14ac:dyDescent="0.2">
      <c r="B61" s="131"/>
      <c r="C61" s="131"/>
      <c r="D61" s="131"/>
      <c r="E61" s="131"/>
      <c r="F61" s="131"/>
      <c r="G61" s="131"/>
      <c r="H61" s="131"/>
      <c r="I61" s="131"/>
    </row>
    <row r="75" spans="21:21" x14ac:dyDescent="0.2">
      <c r="U75" s="5" t="s">
        <v>568</v>
      </c>
    </row>
    <row r="85" spans="11:14" x14ac:dyDescent="0.2">
      <c r="K85" s="1623" t="s">
        <v>427</v>
      </c>
      <c r="L85" s="1623"/>
      <c r="M85" s="1623"/>
      <c r="N85" s="1623"/>
    </row>
  </sheetData>
  <mergeCells count="4">
    <mergeCell ref="K85:N85"/>
    <mergeCell ref="A1:M1"/>
    <mergeCell ref="A37:M37"/>
    <mergeCell ref="A19:M19"/>
  </mergeCells>
  <pageMargins left="0.25" right="0.25" top="0.75" bottom="0.75" header="0.3" footer="0.3"/>
  <pageSetup scale="85" orientation="landscape" horizontalDpi="4294967294" verticalDpi="4294967294" r:id="rId1"/>
  <rowBreaks count="1" manualBreakCount="1">
    <brk id="53" max="15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38"/>
  <sheetViews>
    <sheetView view="pageBreakPreview" zoomScaleSheetLayoutView="100" workbookViewId="0">
      <selection activeCell="D32" sqref="D32"/>
    </sheetView>
  </sheetViews>
  <sheetFormatPr defaultColWidth="9.140625" defaultRowHeight="11.25" x14ac:dyDescent="0.2"/>
  <cols>
    <col min="1" max="1" width="7.42578125" style="55" bestFit="1" customWidth="1"/>
    <col min="2" max="2" width="17.28515625" style="54" bestFit="1" customWidth="1"/>
    <col min="3" max="3" width="6.140625" style="54" bestFit="1" customWidth="1"/>
    <col min="4" max="4" width="7.28515625" style="54" bestFit="1" customWidth="1"/>
    <col min="5" max="6" width="6.140625" style="54" bestFit="1" customWidth="1"/>
    <col min="7" max="7" width="11" style="54" customWidth="1"/>
    <col min="8" max="8" width="11" style="54" bestFit="1" customWidth="1"/>
    <col min="9" max="12" width="8.7109375" style="54" customWidth="1"/>
    <col min="13" max="14" width="9.28515625" style="54" customWidth="1"/>
    <col min="15" max="18" width="8.7109375" style="54" customWidth="1"/>
    <col min="19" max="20" width="9.42578125" style="54" customWidth="1"/>
    <col min="21" max="16384" width="9.140625" style="54"/>
  </cols>
  <sheetData>
    <row r="1" spans="1:20" ht="15.75" customHeight="1" thickBot="1" x14ac:dyDescent="0.25">
      <c r="A1" s="1884" t="s">
        <v>608</v>
      </c>
      <c r="B1" s="1884"/>
      <c r="C1" s="1884"/>
      <c r="D1" s="1884"/>
      <c r="E1" s="1884"/>
      <c r="F1" s="1884"/>
      <c r="G1" s="1884"/>
      <c r="H1" s="1884"/>
      <c r="I1" s="1885"/>
      <c r="J1" s="1885"/>
      <c r="K1" s="1885"/>
      <c r="L1" s="1885"/>
      <c r="M1" s="1885"/>
      <c r="N1" s="1885"/>
      <c r="O1" s="1885"/>
      <c r="P1" s="1885"/>
      <c r="Q1" s="1885"/>
      <c r="R1" s="1885"/>
      <c r="S1" s="1885"/>
      <c r="T1" s="1885"/>
    </row>
    <row r="2" spans="1:20" ht="14.25" customHeight="1" x14ac:dyDescent="0.2">
      <c r="A2" s="1871" t="s">
        <v>183</v>
      </c>
      <c r="B2" s="1868" t="s">
        <v>184</v>
      </c>
      <c r="C2" s="1871" t="s">
        <v>185</v>
      </c>
      <c r="D2" s="1872"/>
      <c r="E2" s="1872"/>
      <c r="F2" s="1872"/>
      <c r="G2" s="1872"/>
      <c r="H2" s="1868"/>
      <c r="I2" s="1871" t="s">
        <v>186</v>
      </c>
      <c r="J2" s="1872"/>
      <c r="K2" s="1872"/>
      <c r="L2" s="1872"/>
      <c r="M2" s="1872"/>
      <c r="N2" s="1868"/>
      <c r="O2" s="1871" t="s">
        <v>187</v>
      </c>
      <c r="P2" s="1872"/>
      <c r="Q2" s="1872"/>
      <c r="R2" s="1872"/>
      <c r="S2" s="1872"/>
      <c r="T2" s="1868"/>
    </row>
    <row r="3" spans="1:20" s="55" customFormat="1" ht="28.5" customHeight="1" x14ac:dyDescent="0.25">
      <c r="A3" s="1888"/>
      <c r="B3" s="1869"/>
      <c r="C3" s="1886" t="s">
        <v>188</v>
      </c>
      <c r="D3" s="1638"/>
      <c r="E3" s="1638" t="s">
        <v>189</v>
      </c>
      <c r="F3" s="1638"/>
      <c r="G3" s="1638" t="s">
        <v>190</v>
      </c>
      <c r="H3" s="1887"/>
      <c r="I3" s="1886" t="s">
        <v>188</v>
      </c>
      <c r="J3" s="1638"/>
      <c r="K3" s="1638" t="s">
        <v>189</v>
      </c>
      <c r="L3" s="1638"/>
      <c r="M3" s="1638" t="s">
        <v>190</v>
      </c>
      <c r="N3" s="1887"/>
      <c r="O3" s="1886" t="s">
        <v>188</v>
      </c>
      <c r="P3" s="1638"/>
      <c r="Q3" s="1638" t="s">
        <v>189</v>
      </c>
      <c r="R3" s="1638"/>
      <c r="S3" s="1638" t="s">
        <v>190</v>
      </c>
      <c r="T3" s="1887"/>
    </row>
    <row r="4" spans="1:20" ht="20.100000000000001" customHeight="1" x14ac:dyDescent="0.2">
      <c r="A4" s="1888"/>
      <c r="B4" s="1869"/>
      <c r="C4" s="56" t="s">
        <v>191</v>
      </c>
      <c r="D4" s="395" t="s">
        <v>192</v>
      </c>
      <c r="E4" s="395" t="s">
        <v>191</v>
      </c>
      <c r="F4" s="395" t="s">
        <v>192</v>
      </c>
      <c r="G4" s="395" t="s">
        <v>191</v>
      </c>
      <c r="H4" s="396" t="s">
        <v>192</v>
      </c>
      <c r="I4" s="56" t="s">
        <v>191</v>
      </c>
      <c r="J4" s="57" t="s">
        <v>192</v>
      </c>
      <c r="K4" s="57" t="s">
        <v>191</v>
      </c>
      <c r="L4" s="57" t="s">
        <v>192</v>
      </c>
      <c r="M4" s="57" t="s">
        <v>191</v>
      </c>
      <c r="N4" s="58" t="s">
        <v>192</v>
      </c>
      <c r="O4" s="56" t="s">
        <v>191</v>
      </c>
      <c r="P4" s="57" t="s">
        <v>192</v>
      </c>
      <c r="Q4" s="57" t="s">
        <v>191</v>
      </c>
      <c r="R4" s="57" t="s">
        <v>192</v>
      </c>
      <c r="S4" s="57" t="s">
        <v>191</v>
      </c>
      <c r="T4" s="58" t="s">
        <v>192</v>
      </c>
    </row>
    <row r="5" spans="1:20" ht="20.100000000000001" customHeight="1" thickBot="1" x14ac:dyDescent="0.25">
      <c r="A5" s="1888"/>
      <c r="B5" s="1870"/>
      <c r="C5" s="59" t="s">
        <v>193</v>
      </c>
      <c r="D5" s="397" t="s">
        <v>193</v>
      </c>
      <c r="E5" s="397" t="s">
        <v>193</v>
      </c>
      <c r="F5" s="397" t="s">
        <v>193</v>
      </c>
      <c r="G5" s="397" t="s">
        <v>194</v>
      </c>
      <c r="H5" s="398" t="s">
        <v>194</v>
      </c>
      <c r="I5" s="59" t="s">
        <v>193</v>
      </c>
      <c r="J5" s="60" t="s">
        <v>193</v>
      </c>
      <c r="K5" s="60" t="s">
        <v>193</v>
      </c>
      <c r="L5" s="60" t="s">
        <v>193</v>
      </c>
      <c r="M5" s="60" t="s">
        <v>194</v>
      </c>
      <c r="N5" s="61" t="s">
        <v>194</v>
      </c>
      <c r="O5" s="59" t="s">
        <v>193</v>
      </c>
      <c r="P5" s="60" t="s">
        <v>193</v>
      </c>
      <c r="Q5" s="60" t="s">
        <v>193</v>
      </c>
      <c r="R5" s="60" t="s">
        <v>193</v>
      </c>
      <c r="S5" s="60" t="s">
        <v>194</v>
      </c>
      <c r="T5" s="61" t="s">
        <v>194</v>
      </c>
    </row>
    <row r="6" spans="1:20" ht="12" thickBot="1" x14ac:dyDescent="0.25">
      <c r="A6" s="1434" t="s">
        <v>11</v>
      </c>
      <c r="B6" s="1435" t="s">
        <v>576</v>
      </c>
      <c r="C6" s="1436">
        <v>150</v>
      </c>
      <c r="D6" s="1437">
        <v>100</v>
      </c>
      <c r="E6" s="1438">
        <v>150</v>
      </c>
      <c r="F6" s="1438">
        <v>100</v>
      </c>
      <c r="G6" s="1439">
        <v>150</v>
      </c>
      <c r="H6" s="1440">
        <v>100</v>
      </c>
      <c r="I6" s="1436">
        <v>200</v>
      </c>
      <c r="J6" s="1441">
        <v>150</v>
      </c>
      <c r="K6" s="1441">
        <v>200</v>
      </c>
      <c r="L6" s="1441">
        <v>150</v>
      </c>
      <c r="M6" s="1442">
        <v>3.05</v>
      </c>
      <c r="N6" s="1443">
        <v>150</v>
      </c>
      <c r="O6" s="1436">
        <v>200</v>
      </c>
      <c r="P6" s="1441">
        <v>200</v>
      </c>
      <c r="Q6" s="1441">
        <v>200</v>
      </c>
      <c r="R6" s="1441">
        <v>200</v>
      </c>
      <c r="S6" s="1444">
        <v>200</v>
      </c>
      <c r="T6" s="1443">
        <v>200</v>
      </c>
    </row>
    <row r="7" spans="1:20" ht="12" thickBot="1" x14ac:dyDescent="0.25">
      <c r="A7" s="1434" t="s">
        <v>12</v>
      </c>
      <c r="B7" s="1435" t="s">
        <v>577</v>
      </c>
      <c r="C7" s="1436">
        <v>100</v>
      </c>
      <c r="D7" s="1438">
        <v>100</v>
      </c>
      <c r="E7" s="1437">
        <v>100</v>
      </c>
      <c r="F7" s="1437">
        <v>100</v>
      </c>
      <c r="G7" s="1439">
        <v>4.5</v>
      </c>
      <c r="H7" s="1440">
        <v>3.58</v>
      </c>
      <c r="I7" s="1436">
        <v>200</v>
      </c>
      <c r="J7" s="1441">
        <v>100</v>
      </c>
      <c r="K7" s="1441">
        <v>200</v>
      </c>
      <c r="L7" s="1441">
        <v>100</v>
      </c>
      <c r="M7" s="1442">
        <v>10.33</v>
      </c>
      <c r="N7" s="1443">
        <v>3.5</v>
      </c>
      <c r="O7" s="1436">
        <v>200</v>
      </c>
      <c r="P7" s="1445">
        <v>3.58</v>
      </c>
      <c r="Q7" s="1441">
        <v>200</v>
      </c>
      <c r="R7" s="1441">
        <v>3.58</v>
      </c>
      <c r="S7" s="1442">
        <v>2.1</v>
      </c>
      <c r="T7" s="1443">
        <v>1.21</v>
      </c>
    </row>
    <row r="8" spans="1:20" x14ac:dyDescent="0.2">
      <c r="A8" s="1873" t="s">
        <v>13</v>
      </c>
      <c r="B8" s="1446" t="s">
        <v>578</v>
      </c>
      <c r="C8" s="1447">
        <v>100</v>
      </c>
      <c r="D8" s="1448">
        <v>100</v>
      </c>
      <c r="E8" s="1449">
        <v>100</v>
      </c>
      <c r="F8" s="1449">
        <v>100</v>
      </c>
      <c r="G8" s="1450">
        <v>2.77</v>
      </c>
      <c r="H8" s="1451">
        <v>2.21</v>
      </c>
      <c r="I8" s="1452">
        <v>200</v>
      </c>
      <c r="J8" s="1453">
        <v>200</v>
      </c>
      <c r="K8" s="1454">
        <v>200</v>
      </c>
      <c r="L8" s="1449">
        <v>200</v>
      </c>
      <c r="M8" s="1450">
        <v>8.2200000000000006</v>
      </c>
      <c r="N8" s="1451">
        <v>0.63</v>
      </c>
      <c r="O8" s="1875">
        <v>200</v>
      </c>
      <c r="P8" s="1865">
        <v>200</v>
      </c>
      <c r="Q8" s="1865">
        <v>200</v>
      </c>
      <c r="R8" s="1865">
        <v>200</v>
      </c>
      <c r="S8" s="1878">
        <v>1.44</v>
      </c>
      <c r="T8" s="1881">
        <v>0.88</v>
      </c>
    </row>
    <row r="9" spans="1:20" x14ac:dyDescent="0.2">
      <c r="A9" s="1873"/>
      <c r="B9" s="1455" t="s">
        <v>579</v>
      </c>
      <c r="C9" s="1456">
        <v>50</v>
      </c>
      <c r="D9" s="1448">
        <v>50</v>
      </c>
      <c r="E9" s="1449">
        <v>50</v>
      </c>
      <c r="F9" s="1449">
        <v>50</v>
      </c>
      <c r="G9" s="1457">
        <v>4.4400000000000004</v>
      </c>
      <c r="H9" s="1458">
        <v>3.88</v>
      </c>
      <c r="I9" s="1447">
        <v>100</v>
      </c>
      <c r="J9" s="1448">
        <v>100</v>
      </c>
      <c r="K9" s="1449">
        <v>98</v>
      </c>
      <c r="L9" s="1449">
        <v>97</v>
      </c>
      <c r="M9" s="1459">
        <v>8.2200000000000006</v>
      </c>
      <c r="N9" s="1460">
        <v>0.63</v>
      </c>
      <c r="O9" s="1876"/>
      <c r="P9" s="1866"/>
      <c r="Q9" s="1866"/>
      <c r="R9" s="1866"/>
      <c r="S9" s="1879"/>
      <c r="T9" s="1882"/>
    </row>
    <row r="10" spans="1:20" ht="12" thickBot="1" x14ac:dyDescent="0.25">
      <c r="A10" s="1874"/>
      <c r="B10" s="1461" t="s">
        <v>580</v>
      </c>
      <c r="C10" s="1447">
        <v>100</v>
      </c>
      <c r="D10" s="1462">
        <v>100</v>
      </c>
      <c r="E10" s="1463">
        <v>100</v>
      </c>
      <c r="F10" s="1462">
        <v>100</v>
      </c>
      <c r="G10" s="1462">
        <v>100</v>
      </c>
      <c r="H10" s="1464">
        <v>2.77</v>
      </c>
      <c r="I10" s="1465">
        <v>200</v>
      </c>
      <c r="J10" s="1463">
        <v>200</v>
      </c>
      <c r="K10" s="1462">
        <v>200</v>
      </c>
      <c r="L10" s="1462">
        <v>200</v>
      </c>
      <c r="M10" s="1466">
        <v>8.2200000000000006</v>
      </c>
      <c r="N10" s="1467">
        <v>0.63</v>
      </c>
      <c r="O10" s="1877"/>
      <c r="P10" s="1867"/>
      <c r="Q10" s="1867"/>
      <c r="R10" s="1867"/>
      <c r="S10" s="1880"/>
      <c r="T10" s="1883"/>
    </row>
    <row r="11" spans="1:20" x14ac:dyDescent="0.2">
      <c r="A11" s="1889" t="s">
        <v>14</v>
      </c>
      <c r="B11" s="1468" t="s">
        <v>1300</v>
      </c>
      <c r="C11" s="1892">
        <v>100</v>
      </c>
      <c r="D11" s="1895">
        <v>100</v>
      </c>
      <c r="E11" s="1898">
        <v>100</v>
      </c>
      <c r="F11" s="1895">
        <v>100</v>
      </c>
      <c r="G11" s="1905">
        <v>2.91</v>
      </c>
      <c r="H11" s="1908">
        <v>1.2</v>
      </c>
      <c r="I11" s="1892">
        <v>200</v>
      </c>
      <c r="J11" s="1895">
        <v>200</v>
      </c>
      <c r="K11" s="1895">
        <v>200</v>
      </c>
      <c r="L11" s="1895">
        <v>200</v>
      </c>
      <c r="M11" s="1905">
        <v>6.98</v>
      </c>
      <c r="N11" s="1908">
        <v>1.24</v>
      </c>
      <c r="O11" s="1469">
        <v>200</v>
      </c>
      <c r="P11" s="1470">
        <v>200</v>
      </c>
      <c r="Q11" s="1470">
        <v>200</v>
      </c>
      <c r="R11" s="1470">
        <v>200</v>
      </c>
      <c r="S11" s="1471">
        <v>1.21</v>
      </c>
      <c r="T11" s="1472">
        <v>0.91</v>
      </c>
    </row>
    <row r="12" spans="1:20" x14ac:dyDescent="0.2">
      <c r="A12" s="1890"/>
      <c r="B12" s="1468" t="s">
        <v>1301</v>
      </c>
      <c r="C12" s="1893"/>
      <c r="D12" s="1896"/>
      <c r="E12" s="1899"/>
      <c r="F12" s="1896"/>
      <c r="G12" s="1906"/>
      <c r="H12" s="1909"/>
      <c r="I12" s="1894"/>
      <c r="J12" s="1897"/>
      <c r="K12" s="1897"/>
      <c r="L12" s="1897"/>
      <c r="M12" s="1907"/>
      <c r="N12" s="1912"/>
      <c r="O12" s="1914"/>
      <c r="P12" s="1915"/>
      <c r="Q12" s="1915"/>
      <c r="R12" s="1915"/>
      <c r="S12" s="1915"/>
      <c r="T12" s="1916"/>
    </row>
    <row r="13" spans="1:20" x14ac:dyDescent="0.2">
      <c r="A13" s="1890"/>
      <c r="B13" s="1468" t="s">
        <v>1302</v>
      </c>
      <c r="C13" s="1893"/>
      <c r="D13" s="1896"/>
      <c r="E13" s="1899"/>
      <c r="F13" s="1896"/>
      <c r="G13" s="1906"/>
      <c r="H13" s="1909"/>
      <c r="I13" s="1914"/>
      <c r="J13" s="1915"/>
      <c r="K13" s="1915"/>
      <c r="L13" s="1915"/>
      <c r="M13" s="1915"/>
      <c r="N13" s="1916"/>
      <c r="O13" s="1469">
        <v>50</v>
      </c>
      <c r="P13" s="1470">
        <v>50</v>
      </c>
      <c r="Q13" s="1470">
        <v>48</v>
      </c>
      <c r="R13" s="1470">
        <v>47</v>
      </c>
      <c r="S13" s="1471">
        <v>1.21</v>
      </c>
      <c r="T13" s="1472">
        <v>0.91</v>
      </c>
    </row>
    <row r="14" spans="1:20" x14ac:dyDescent="0.2">
      <c r="A14" s="1890"/>
      <c r="B14" s="1473" t="s">
        <v>1303</v>
      </c>
      <c r="C14" s="1893"/>
      <c r="D14" s="1896"/>
      <c r="E14" s="1899"/>
      <c r="F14" s="1896"/>
      <c r="G14" s="1906"/>
      <c r="H14" s="1909"/>
      <c r="I14" s="1901">
        <v>100</v>
      </c>
      <c r="J14" s="1902">
        <v>100</v>
      </c>
      <c r="K14" s="1902">
        <v>97</v>
      </c>
      <c r="L14" s="1902">
        <v>99</v>
      </c>
      <c r="M14" s="1910">
        <v>6.98</v>
      </c>
      <c r="N14" s="1911">
        <v>1.24</v>
      </c>
      <c r="O14" s="1914"/>
      <c r="P14" s="1915"/>
      <c r="Q14" s="1915"/>
      <c r="R14" s="1915"/>
      <c r="S14" s="1915"/>
      <c r="T14" s="1916"/>
    </row>
    <row r="15" spans="1:20" x14ac:dyDescent="0.2">
      <c r="A15" s="1890"/>
      <c r="B15" s="1473" t="s">
        <v>1304</v>
      </c>
      <c r="C15" s="1893"/>
      <c r="D15" s="1896"/>
      <c r="E15" s="1899"/>
      <c r="F15" s="1896"/>
      <c r="G15" s="1906"/>
      <c r="H15" s="1909"/>
      <c r="I15" s="1894"/>
      <c r="J15" s="1897"/>
      <c r="K15" s="1897"/>
      <c r="L15" s="1897"/>
      <c r="M15" s="1907"/>
      <c r="N15" s="1912"/>
      <c r="O15" s="1901">
        <v>200</v>
      </c>
      <c r="P15" s="1902">
        <v>200</v>
      </c>
      <c r="Q15" s="1902">
        <v>200</v>
      </c>
      <c r="R15" s="1902">
        <v>200</v>
      </c>
      <c r="S15" s="1910">
        <v>1.21</v>
      </c>
      <c r="T15" s="1911">
        <v>0.91</v>
      </c>
    </row>
    <row r="16" spans="1:20" x14ac:dyDescent="0.2">
      <c r="A16" s="1890"/>
      <c r="B16" s="1473" t="s">
        <v>1305</v>
      </c>
      <c r="C16" s="1894"/>
      <c r="D16" s="1897"/>
      <c r="E16" s="1900"/>
      <c r="F16" s="1897"/>
      <c r="G16" s="1907"/>
      <c r="H16" s="1909"/>
      <c r="I16" s="1901">
        <v>50</v>
      </c>
      <c r="J16" s="1902">
        <v>200</v>
      </c>
      <c r="K16" s="1902">
        <v>45</v>
      </c>
      <c r="L16" s="1902">
        <v>200</v>
      </c>
      <c r="M16" s="1910">
        <v>6.98</v>
      </c>
      <c r="N16" s="1911">
        <v>1.24</v>
      </c>
      <c r="O16" s="1893"/>
      <c r="P16" s="1896"/>
      <c r="Q16" s="1896"/>
      <c r="R16" s="1896"/>
      <c r="S16" s="1906"/>
      <c r="T16" s="1909"/>
    </row>
    <row r="17" spans="1:20" x14ac:dyDescent="0.2">
      <c r="A17" s="1890"/>
      <c r="B17" s="1473" t="s">
        <v>1306</v>
      </c>
      <c r="C17" s="1901">
        <v>50</v>
      </c>
      <c r="D17" s="1902">
        <v>50</v>
      </c>
      <c r="E17" s="1902">
        <v>49</v>
      </c>
      <c r="F17" s="1902">
        <v>49</v>
      </c>
      <c r="G17" s="1910">
        <v>2.91</v>
      </c>
      <c r="H17" s="1911">
        <v>1.2</v>
      </c>
      <c r="I17" s="1894"/>
      <c r="J17" s="1896"/>
      <c r="K17" s="1897"/>
      <c r="L17" s="1896"/>
      <c r="M17" s="1907"/>
      <c r="N17" s="1909"/>
      <c r="O17" s="1893"/>
      <c r="P17" s="1896"/>
      <c r="Q17" s="1896"/>
      <c r="R17" s="1896"/>
      <c r="S17" s="1906"/>
      <c r="T17" s="1909"/>
    </row>
    <row r="18" spans="1:20" x14ac:dyDescent="0.2">
      <c r="A18" s="1890"/>
      <c r="B18" s="1474" t="s">
        <v>1307</v>
      </c>
      <c r="C18" s="1893"/>
      <c r="D18" s="1897"/>
      <c r="E18" s="1897"/>
      <c r="F18" s="1897"/>
      <c r="G18" s="1907"/>
      <c r="H18" s="1912"/>
      <c r="I18" s="1901">
        <v>200</v>
      </c>
      <c r="J18" s="1896"/>
      <c r="K18" s="1902">
        <v>200</v>
      </c>
      <c r="L18" s="1896"/>
      <c r="M18" s="1910">
        <v>6.98</v>
      </c>
      <c r="N18" s="1909"/>
      <c r="O18" s="1893"/>
      <c r="P18" s="1896"/>
      <c r="Q18" s="1896"/>
      <c r="R18" s="1896"/>
      <c r="S18" s="1906"/>
      <c r="T18" s="1909"/>
    </row>
    <row r="19" spans="1:20" x14ac:dyDescent="0.2">
      <c r="A19" s="1890"/>
      <c r="B19" s="1473" t="s">
        <v>1308</v>
      </c>
      <c r="C19" s="1901">
        <v>100</v>
      </c>
      <c r="D19" s="1902">
        <v>100</v>
      </c>
      <c r="E19" s="1902">
        <v>100</v>
      </c>
      <c r="F19" s="1902">
        <v>100</v>
      </c>
      <c r="G19" s="1910">
        <v>2.91</v>
      </c>
      <c r="H19" s="1909">
        <v>1.2</v>
      </c>
      <c r="I19" s="1894"/>
      <c r="J19" s="1896"/>
      <c r="K19" s="1897"/>
      <c r="L19" s="1896"/>
      <c r="M19" s="1907"/>
      <c r="N19" s="1909"/>
      <c r="O19" s="1893"/>
      <c r="P19" s="1896"/>
      <c r="Q19" s="1896"/>
      <c r="R19" s="1896"/>
      <c r="S19" s="1906"/>
      <c r="T19" s="1909"/>
    </row>
    <row r="20" spans="1:20" ht="12" thickBot="1" x14ac:dyDescent="0.25">
      <c r="A20" s="1891"/>
      <c r="B20" s="1475" t="s">
        <v>1309</v>
      </c>
      <c r="C20" s="1903"/>
      <c r="D20" s="1904"/>
      <c r="E20" s="1904"/>
      <c r="F20" s="1904"/>
      <c r="G20" s="1913"/>
      <c r="H20" s="1917"/>
      <c r="I20" s="1476">
        <v>50</v>
      </c>
      <c r="J20" s="1904"/>
      <c r="K20" s="1477">
        <v>45</v>
      </c>
      <c r="L20" s="1904"/>
      <c r="M20" s="1478">
        <v>6.98</v>
      </c>
      <c r="N20" s="1917"/>
      <c r="O20" s="1903"/>
      <c r="P20" s="1904"/>
      <c r="Q20" s="1904"/>
      <c r="R20" s="1904"/>
      <c r="S20" s="1913"/>
      <c r="T20" s="1917"/>
    </row>
    <row r="21" spans="1:20" x14ac:dyDescent="0.2">
      <c r="C21" s="523"/>
      <c r="D21" s="302"/>
      <c r="F21" s="302"/>
      <c r="G21" s="302"/>
      <c r="H21" s="302"/>
    </row>
    <row r="22" spans="1:20" x14ac:dyDescent="0.2">
      <c r="C22" s="8"/>
    </row>
    <row r="23" spans="1:20" x14ac:dyDescent="0.2">
      <c r="C23" s="8"/>
    </row>
    <row r="24" spans="1:20" x14ac:dyDescent="0.2">
      <c r="B24" s="379"/>
      <c r="C24" s="523"/>
      <c r="E24" s="302"/>
      <c r="F24" s="302"/>
      <c r="G24" s="302"/>
      <c r="H24" s="302"/>
    </row>
    <row r="25" spans="1:20" x14ac:dyDescent="0.2">
      <c r="B25" s="379"/>
      <c r="C25" s="523"/>
      <c r="E25" s="302"/>
      <c r="F25" s="302"/>
      <c r="G25" s="302"/>
      <c r="H25" s="302"/>
    </row>
    <row r="26" spans="1:20" x14ac:dyDescent="0.2">
      <c r="B26" s="379"/>
      <c r="C26" s="523"/>
      <c r="E26" s="302"/>
      <c r="F26" s="302"/>
      <c r="G26" s="302"/>
      <c r="H26" s="302"/>
    </row>
    <row r="27" spans="1:20" x14ac:dyDescent="0.2">
      <c r="B27" s="379"/>
      <c r="C27" s="523"/>
      <c r="E27" s="302"/>
      <c r="F27" s="302"/>
      <c r="G27" s="302"/>
      <c r="H27" s="302"/>
    </row>
    <row r="28" spans="1:20" x14ac:dyDescent="0.2">
      <c r="B28" s="379"/>
      <c r="C28" s="523"/>
      <c r="E28" s="302"/>
      <c r="F28" s="302"/>
      <c r="G28" s="302"/>
      <c r="H28" s="302"/>
    </row>
    <row r="29" spans="1:20" x14ac:dyDescent="0.2">
      <c r="B29" s="379"/>
      <c r="C29" s="523"/>
      <c r="E29" s="302"/>
      <c r="F29" s="302"/>
      <c r="G29" s="302"/>
      <c r="H29" s="302"/>
    </row>
    <row r="30" spans="1:20" x14ac:dyDescent="0.2">
      <c r="B30" s="379"/>
      <c r="C30" s="523"/>
      <c r="E30" s="302"/>
      <c r="F30" s="302"/>
      <c r="G30" s="302"/>
      <c r="H30" s="302"/>
    </row>
    <row r="31" spans="1:20" x14ac:dyDescent="0.2">
      <c r="B31" s="379"/>
      <c r="C31" s="523"/>
      <c r="E31" s="302"/>
      <c r="F31" s="302"/>
      <c r="G31" s="302"/>
      <c r="H31" s="302"/>
    </row>
    <row r="32" spans="1:20" x14ac:dyDescent="0.2">
      <c r="C32" s="523"/>
      <c r="E32" s="302"/>
      <c r="F32" s="302"/>
      <c r="G32" s="302"/>
      <c r="H32" s="302"/>
    </row>
    <row r="33" spans="3:3" x14ac:dyDescent="0.2">
      <c r="C33" s="8"/>
    </row>
    <row r="34" spans="3:3" x14ac:dyDescent="0.2">
      <c r="C34" s="523"/>
    </row>
    <row r="35" spans="3:3" x14ac:dyDescent="0.2">
      <c r="C35" s="523"/>
    </row>
    <row r="36" spans="3:3" x14ac:dyDescent="0.2">
      <c r="C36" s="523"/>
    </row>
    <row r="37" spans="3:3" x14ac:dyDescent="0.2">
      <c r="C37" s="523"/>
    </row>
    <row r="38" spans="3:3" x14ac:dyDescent="0.2">
      <c r="C38" s="523"/>
    </row>
  </sheetData>
  <mergeCells count="71">
    <mergeCell ref="H19:H20"/>
    <mergeCell ref="L14:L15"/>
    <mergeCell ref="M14:M15"/>
    <mergeCell ref="N14:N15"/>
    <mergeCell ref="O14:T14"/>
    <mergeCell ref="O15:O20"/>
    <mergeCell ref="P15:P20"/>
    <mergeCell ref="Q15:Q20"/>
    <mergeCell ref="R15:R20"/>
    <mergeCell ref="S15:S20"/>
    <mergeCell ref="T15:T20"/>
    <mergeCell ref="L16:L20"/>
    <mergeCell ref="M16:M17"/>
    <mergeCell ref="N16:N20"/>
    <mergeCell ref="M18:M19"/>
    <mergeCell ref="L11:L12"/>
    <mergeCell ref="M11:M12"/>
    <mergeCell ref="N11:N12"/>
    <mergeCell ref="O12:T12"/>
    <mergeCell ref="I13:N13"/>
    <mergeCell ref="G11:G16"/>
    <mergeCell ref="H11:H16"/>
    <mergeCell ref="I11:I12"/>
    <mergeCell ref="J11:J12"/>
    <mergeCell ref="K11:K12"/>
    <mergeCell ref="I14:I15"/>
    <mergeCell ref="J14:J15"/>
    <mergeCell ref="K14:K15"/>
    <mergeCell ref="I16:I17"/>
    <mergeCell ref="J16:J20"/>
    <mergeCell ref="K16:K17"/>
    <mergeCell ref="G17:G18"/>
    <mergeCell ref="H17:H18"/>
    <mergeCell ref="I18:I19"/>
    <mergeCell ref="K18:K19"/>
    <mergeCell ref="G19:G20"/>
    <mergeCell ref="A11:A20"/>
    <mergeCell ref="C11:C16"/>
    <mergeCell ref="D11:D16"/>
    <mergeCell ref="E11:E16"/>
    <mergeCell ref="F11:F16"/>
    <mergeCell ref="C17:C18"/>
    <mergeCell ref="D17:D18"/>
    <mergeCell ref="E17:E18"/>
    <mergeCell ref="F17:F18"/>
    <mergeCell ref="C19:C20"/>
    <mergeCell ref="D19:D20"/>
    <mergeCell ref="E19:E20"/>
    <mergeCell ref="F19:F20"/>
    <mergeCell ref="S8:S10"/>
    <mergeCell ref="T8:T10"/>
    <mergeCell ref="A1:T1"/>
    <mergeCell ref="I2:N2"/>
    <mergeCell ref="O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2:A5"/>
    <mergeCell ref="Q8:Q10"/>
    <mergeCell ref="R8:R10"/>
    <mergeCell ref="B2:B5"/>
    <mergeCell ref="C2:H2"/>
    <mergeCell ref="A8:A10"/>
    <mergeCell ref="O8:O10"/>
    <mergeCell ref="P8:P10"/>
  </mergeCells>
  <pageMargins left="0.25" right="0.25" top="0.75" bottom="0.75" header="0.3" footer="0.3"/>
  <pageSetup scale="74" orientation="landscape" horizontalDpi="4294967294" vertic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28"/>
  <sheetViews>
    <sheetView view="pageBreakPreview" zoomScale="115" zoomScaleNormal="100" zoomScaleSheetLayoutView="115" workbookViewId="0">
      <selection sqref="A1:K1"/>
    </sheetView>
  </sheetViews>
  <sheetFormatPr defaultColWidth="9.140625" defaultRowHeight="12" x14ac:dyDescent="0.2"/>
  <cols>
    <col min="1" max="1" width="37.42578125" style="525" bestFit="1" customWidth="1"/>
    <col min="2" max="9" width="8.7109375" style="525" bestFit="1" customWidth="1"/>
    <col min="10" max="10" width="9.85546875" style="525" customWidth="1"/>
    <col min="11" max="11" width="11" style="525" customWidth="1"/>
    <col min="12" max="16384" width="9.140625" style="525"/>
  </cols>
  <sheetData>
    <row r="1" spans="1:11" ht="19.5" thickBot="1" x14ac:dyDescent="0.35">
      <c r="A1" s="1920" t="s">
        <v>1340</v>
      </c>
      <c r="B1" s="1920"/>
      <c r="C1" s="1920"/>
      <c r="D1" s="1920"/>
      <c r="E1" s="1920"/>
      <c r="F1" s="1920"/>
      <c r="G1" s="1920"/>
      <c r="H1" s="1920"/>
      <c r="I1" s="1920"/>
      <c r="J1" s="1920"/>
      <c r="K1" s="1920"/>
    </row>
    <row r="2" spans="1:11" ht="15.75" thickBot="1" x14ac:dyDescent="0.3">
      <c r="A2" s="1946" t="s">
        <v>435</v>
      </c>
      <c r="B2" s="1949" t="s">
        <v>77</v>
      </c>
      <c r="C2" s="1950"/>
      <c r="D2" s="1949" t="s">
        <v>78</v>
      </c>
      <c r="E2" s="1950"/>
      <c r="F2" s="1949" t="s">
        <v>79</v>
      </c>
      <c r="G2" s="1950"/>
      <c r="H2" s="1949" t="s">
        <v>838</v>
      </c>
      <c r="I2" s="1950"/>
      <c r="J2" s="1940">
        <v>2877.0544500000001</v>
      </c>
      <c r="K2" s="1941"/>
    </row>
    <row r="3" spans="1:11" ht="12" customHeight="1" x14ac:dyDescent="0.2">
      <c r="A3" s="1947"/>
      <c r="B3" s="1942" t="s">
        <v>436</v>
      </c>
      <c r="C3" s="1944" t="s">
        <v>437</v>
      </c>
      <c r="D3" s="1942" t="s">
        <v>436</v>
      </c>
      <c r="E3" s="1944" t="s">
        <v>437</v>
      </c>
      <c r="F3" s="1942" t="s">
        <v>436</v>
      </c>
      <c r="G3" s="1944" t="s">
        <v>437</v>
      </c>
      <c r="H3" s="1942" t="s">
        <v>436</v>
      </c>
      <c r="I3" s="1944" t="s">
        <v>437</v>
      </c>
      <c r="J3" s="1928" t="s">
        <v>436</v>
      </c>
      <c r="K3" s="1930" t="s">
        <v>437</v>
      </c>
    </row>
    <row r="4" spans="1:11" ht="75" customHeight="1" thickBot="1" x14ac:dyDescent="0.25">
      <c r="A4" s="1948"/>
      <c r="B4" s="1943"/>
      <c r="C4" s="1945"/>
      <c r="D4" s="1943"/>
      <c r="E4" s="1945"/>
      <c r="F4" s="1943"/>
      <c r="G4" s="1945"/>
      <c r="H4" s="1943"/>
      <c r="I4" s="1945"/>
      <c r="J4" s="1929"/>
      <c r="K4" s="1931"/>
    </row>
    <row r="5" spans="1:11" ht="15" x14ac:dyDescent="0.25">
      <c r="A5" s="1367" t="s">
        <v>90</v>
      </c>
      <c r="B5" s="1375">
        <v>923.39</v>
      </c>
      <c r="C5" s="1376">
        <v>304.08999999999997</v>
      </c>
      <c r="D5" s="1375">
        <v>256.66000000000003</v>
      </c>
      <c r="E5" s="1376">
        <v>22.07</v>
      </c>
      <c r="F5" s="1375">
        <v>209.51</v>
      </c>
      <c r="G5" s="1376">
        <v>25.79</v>
      </c>
      <c r="H5" s="1375">
        <v>534.70000000000005</v>
      </c>
      <c r="I5" s="1376">
        <v>277.92</v>
      </c>
      <c r="J5" s="1377">
        <v>1924.2600000000002</v>
      </c>
      <c r="K5" s="1378">
        <v>629.87</v>
      </c>
    </row>
    <row r="6" spans="1:11" ht="15" x14ac:dyDescent="0.25">
      <c r="A6" s="1368" t="s">
        <v>572</v>
      </c>
      <c r="B6" s="1375">
        <v>14.04</v>
      </c>
      <c r="C6" s="1379">
        <v>45.28</v>
      </c>
      <c r="D6" s="1375">
        <v>31.49</v>
      </c>
      <c r="E6" s="1379">
        <v>43.03</v>
      </c>
      <c r="F6" s="1375">
        <v>17.22</v>
      </c>
      <c r="G6" s="1379">
        <v>64.569999999999993</v>
      </c>
      <c r="H6" s="1375">
        <v>23.41</v>
      </c>
      <c r="I6" s="1380">
        <v>50.79</v>
      </c>
      <c r="J6" s="1377">
        <v>86.16</v>
      </c>
      <c r="K6" s="1378">
        <v>203.67</v>
      </c>
    </row>
    <row r="7" spans="1:11" ht="15" x14ac:dyDescent="0.25">
      <c r="A7" s="1368" t="s">
        <v>516</v>
      </c>
      <c r="B7" s="1375">
        <v>2.19</v>
      </c>
      <c r="C7" s="1379">
        <v>63.66</v>
      </c>
      <c r="D7" s="1375">
        <v>1.1299999999999999</v>
      </c>
      <c r="E7" s="1379">
        <v>60.44</v>
      </c>
      <c r="F7" s="1375">
        <v>2.69</v>
      </c>
      <c r="G7" s="1379">
        <v>88.74</v>
      </c>
      <c r="H7" s="1375">
        <v>2.83</v>
      </c>
      <c r="I7" s="1380">
        <v>105.31</v>
      </c>
      <c r="J7" s="1377">
        <v>8.84</v>
      </c>
      <c r="K7" s="1378">
        <v>318.14999999999998</v>
      </c>
    </row>
    <row r="8" spans="1:11" ht="15" x14ac:dyDescent="0.25">
      <c r="A8" s="1368" t="s">
        <v>142</v>
      </c>
      <c r="B8" s="1375"/>
      <c r="C8" s="1379"/>
      <c r="D8" s="1375"/>
      <c r="E8" s="1379"/>
      <c r="F8" s="1375"/>
      <c r="G8" s="1379"/>
      <c r="H8" s="1375"/>
      <c r="I8" s="1380">
        <v>31</v>
      </c>
      <c r="J8" s="1377">
        <v>0</v>
      </c>
      <c r="K8" s="1378">
        <v>31</v>
      </c>
    </row>
    <row r="9" spans="1:11" ht="15" x14ac:dyDescent="0.25">
      <c r="A9" s="1369" t="s">
        <v>269</v>
      </c>
      <c r="B9" s="1375">
        <v>969.6</v>
      </c>
      <c r="C9" s="1379">
        <v>225.11</v>
      </c>
      <c r="D9" s="1375">
        <v>542.45000000000005</v>
      </c>
      <c r="E9" s="1379">
        <v>181.58</v>
      </c>
      <c r="F9" s="1375">
        <v>760.7</v>
      </c>
      <c r="G9" s="1379">
        <v>553.92999999999995</v>
      </c>
      <c r="H9" s="1375">
        <v>1131.79</v>
      </c>
      <c r="I9" s="1379">
        <v>217.97</v>
      </c>
      <c r="J9" s="1377">
        <v>3404.54</v>
      </c>
      <c r="K9" s="1378">
        <v>1178.5900000000001</v>
      </c>
    </row>
    <row r="10" spans="1:11" ht="15" x14ac:dyDescent="0.25">
      <c r="A10" s="1369" t="s">
        <v>517</v>
      </c>
      <c r="B10" s="1375">
        <v>121.09</v>
      </c>
      <c r="C10" s="1379">
        <v>214.63</v>
      </c>
      <c r="D10" s="1375">
        <v>118.33</v>
      </c>
      <c r="E10" s="1379">
        <v>150.05000000000001</v>
      </c>
      <c r="F10" s="1375">
        <v>132.04</v>
      </c>
      <c r="G10" s="1379">
        <v>270.3</v>
      </c>
      <c r="H10" s="1375">
        <v>176.93</v>
      </c>
      <c r="I10" s="1379">
        <v>338.63</v>
      </c>
      <c r="J10" s="1377">
        <v>548.39</v>
      </c>
      <c r="K10" s="1378">
        <v>973.61</v>
      </c>
    </row>
    <row r="11" spans="1:11" ht="15" x14ac:dyDescent="0.25">
      <c r="A11" s="1369" t="s">
        <v>150</v>
      </c>
      <c r="B11" s="1375">
        <v>106.79</v>
      </c>
      <c r="C11" s="1379">
        <v>1.66</v>
      </c>
      <c r="D11" s="1375">
        <v>63.18</v>
      </c>
      <c r="E11" s="1379">
        <v>20.170000000000002</v>
      </c>
      <c r="F11" s="1375">
        <v>196.2</v>
      </c>
      <c r="G11" s="1379">
        <v>115.83</v>
      </c>
      <c r="H11" s="1375">
        <v>393.05</v>
      </c>
      <c r="I11" s="1379">
        <v>479.63</v>
      </c>
      <c r="J11" s="1377">
        <v>759.21999999999991</v>
      </c>
      <c r="K11" s="1378">
        <v>617.29</v>
      </c>
    </row>
    <row r="12" spans="1:11" ht="15" x14ac:dyDescent="0.25">
      <c r="A12" s="1369" t="s">
        <v>573</v>
      </c>
      <c r="B12" s="1375">
        <v>305.95</v>
      </c>
      <c r="C12" s="1379">
        <v>124.65</v>
      </c>
      <c r="D12" s="1375">
        <v>143.54</v>
      </c>
      <c r="E12" s="1379">
        <v>74.73</v>
      </c>
      <c r="F12" s="1375">
        <v>140.11983487000001</v>
      </c>
      <c r="G12" s="1379">
        <v>115</v>
      </c>
      <c r="H12" s="1375">
        <v>84.87</v>
      </c>
      <c r="I12" s="1379">
        <v>79.819999999999993</v>
      </c>
      <c r="J12" s="1377">
        <v>674.47983486999999</v>
      </c>
      <c r="K12" s="1378">
        <v>394.20000000000005</v>
      </c>
    </row>
    <row r="13" spans="1:11" ht="15" x14ac:dyDescent="0.25">
      <c r="A13" s="1369" t="s">
        <v>92</v>
      </c>
      <c r="B13" s="1375">
        <v>124.97</v>
      </c>
      <c r="C13" s="1379">
        <v>1641.44</v>
      </c>
      <c r="D13" s="1375">
        <v>760.4</v>
      </c>
      <c r="E13" s="1379">
        <v>150.55000000000001</v>
      </c>
      <c r="F13" s="1375">
        <v>1681.16</v>
      </c>
      <c r="G13" s="1379">
        <v>489.56</v>
      </c>
      <c r="H13" s="1375">
        <v>1498.66</v>
      </c>
      <c r="I13" s="1379">
        <v>30.02</v>
      </c>
      <c r="J13" s="1377">
        <v>4065.19</v>
      </c>
      <c r="K13" s="1378">
        <v>2311.5700000000002</v>
      </c>
    </row>
    <row r="14" spans="1:11" ht="15" x14ac:dyDescent="0.25">
      <c r="A14" s="1368" t="s">
        <v>574</v>
      </c>
      <c r="B14" s="1381">
        <v>5670.938670624847</v>
      </c>
      <c r="C14" s="1382">
        <v>27979.809659954844</v>
      </c>
      <c r="D14" s="1383">
        <v>3451.59</v>
      </c>
      <c r="E14" s="1384">
        <v>26029.3</v>
      </c>
      <c r="F14" s="1381">
        <v>6621.32</v>
      </c>
      <c r="G14" s="1382">
        <v>24823</v>
      </c>
      <c r="H14" s="1383">
        <v>6633.55</v>
      </c>
      <c r="I14" s="1384">
        <v>24901.99</v>
      </c>
      <c r="J14" s="1377">
        <v>22377.398670624847</v>
      </c>
      <c r="K14" s="1378">
        <v>103734.09965995485</v>
      </c>
    </row>
    <row r="15" spans="1:11" ht="15" x14ac:dyDescent="0.25">
      <c r="A15" s="1369" t="s">
        <v>575</v>
      </c>
      <c r="B15" s="1383">
        <v>3573.58</v>
      </c>
      <c r="C15" s="1384">
        <v>2150.06</v>
      </c>
      <c r="D15" s="1383">
        <v>761.36</v>
      </c>
      <c r="E15" s="1384">
        <v>1796.93</v>
      </c>
      <c r="F15" s="1381">
        <v>349.35</v>
      </c>
      <c r="G15" s="1384">
        <v>3128.04</v>
      </c>
      <c r="H15" s="1383">
        <v>701.91</v>
      </c>
      <c r="I15" s="1384">
        <v>2800.54</v>
      </c>
      <c r="J15" s="1377">
        <v>5386.2</v>
      </c>
      <c r="K15" s="1378">
        <v>9875.57</v>
      </c>
    </row>
    <row r="16" spans="1:11" ht="15" x14ac:dyDescent="0.25">
      <c r="A16" s="1369" t="s">
        <v>327</v>
      </c>
      <c r="B16" s="1375">
        <v>125.58</v>
      </c>
      <c r="C16" s="1379">
        <v>125.72</v>
      </c>
      <c r="D16" s="1375">
        <v>177.64</v>
      </c>
      <c r="E16" s="1379">
        <v>44.609999999999992</v>
      </c>
      <c r="F16" s="1375">
        <v>288.02</v>
      </c>
      <c r="G16" s="1379">
        <v>109.98999999999998</v>
      </c>
      <c r="H16" s="1375">
        <v>220.57</v>
      </c>
      <c r="I16" s="1379">
        <v>181.95000000000002</v>
      </c>
      <c r="J16" s="1377">
        <v>811.81000000000006</v>
      </c>
      <c r="K16" s="1378">
        <v>462.27</v>
      </c>
    </row>
    <row r="17" spans="1:11" ht="15" x14ac:dyDescent="0.25">
      <c r="A17" s="1369" t="s">
        <v>438</v>
      </c>
      <c r="B17" s="1375">
        <v>12947.444</v>
      </c>
      <c r="C17" s="1379">
        <v>2032.4909999999998</v>
      </c>
      <c r="D17" s="1375">
        <v>10884.843000000001</v>
      </c>
      <c r="E17" s="1379">
        <v>2448.125</v>
      </c>
      <c r="F17" s="1375">
        <v>9005.4619999999995</v>
      </c>
      <c r="G17" s="1379">
        <v>4090.2069999999999</v>
      </c>
      <c r="H17" s="1375">
        <v>8370.857</v>
      </c>
      <c r="I17" s="1379">
        <v>4996.2739999999994</v>
      </c>
      <c r="J17" s="1377">
        <v>41208.606</v>
      </c>
      <c r="K17" s="1378">
        <v>13567.097</v>
      </c>
    </row>
    <row r="18" spans="1:11" ht="15.75" thickBot="1" x14ac:dyDescent="0.3">
      <c r="A18" s="1370" t="s">
        <v>1296</v>
      </c>
      <c r="B18" s="1375">
        <v>1322.08</v>
      </c>
      <c r="C18" s="1379">
        <v>2660.74</v>
      </c>
      <c r="D18" s="1375">
        <v>332.3</v>
      </c>
      <c r="E18" s="1379">
        <v>2987.41</v>
      </c>
      <c r="F18" s="1375">
        <v>1974.84</v>
      </c>
      <c r="G18" s="1379">
        <v>1457.35</v>
      </c>
      <c r="H18" s="1375">
        <v>1117.01</v>
      </c>
      <c r="I18" s="1379">
        <v>1616.24</v>
      </c>
      <c r="J18" s="1385">
        <v>4746.2299999999996</v>
      </c>
      <c r="K18" s="1378">
        <v>8721.74</v>
      </c>
    </row>
    <row r="19" spans="1:11" ht="12" customHeight="1" x14ac:dyDescent="0.2">
      <c r="A19" s="1932" t="s">
        <v>440</v>
      </c>
      <c r="B19" s="1934" t="s">
        <v>441</v>
      </c>
      <c r="C19" s="1936" t="s">
        <v>442</v>
      </c>
      <c r="D19" s="1938" t="s">
        <v>441</v>
      </c>
      <c r="E19" s="1936" t="s">
        <v>442</v>
      </c>
      <c r="F19" s="1938" t="s">
        <v>441</v>
      </c>
      <c r="G19" s="1936" t="s">
        <v>442</v>
      </c>
      <c r="H19" s="1938" t="s">
        <v>441</v>
      </c>
      <c r="I19" s="1936" t="s">
        <v>442</v>
      </c>
      <c r="J19" s="1924" t="s">
        <v>441</v>
      </c>
      <c r="K19" s="1926" t="s">
        <v>442</v>
      </c>
    </row>
    <row r="20" spans="1:11" ht="87" customHeight="1" thickBot="1" x14ac:dyDescent="0.25">
      <c r="A20" s="1933"/>
      <c r="B20" s="1935"/>
      <c r="C20" s="1937"/>
      <c r="D20" s="1939"/>
      <c r="E20" s="1937"/>
      <c r="F20" s="1939"/>
      <c r="G20" s="1937"/>
      <c r="H20" s="1939"/>
      <c r="I20" s="1937"/>
      <c r="J20" s="1925"/>
      <c r="K20" s="1927"/>
    </row>
    <row r="21" spans="1:11" ht="15" x14ac:dyDescent="0.25">
      <c r="A21" s="1371" t="s">
        <v>477</v>
      </c>
      <c r="B21" s="1386"/>
      <c r="C21" s="1387"/>
      <c r="D21" s="1386"/>
      <c r="E21" s="1387"/>
      <c r="F21" s="1386"/>
      <c r="G21" s="1387"/>
      <c r="H21" s="1388"/>
      <c r="I21" s="1389">
        <v>1.89</v>
      </c>
      <c r="J21" s="1390">
        <v>0</v>
      </c>
      <c r="K21" s="1391">
        <v>1.89</v>
      </c>
    </row>
    <row r="22" spans="1:11" ht="15" x14ac:dyDescent="0.25">
      <c r="A22" s="1368" t="s">
        <v>478</v>
      </c>
      <c r="B22" s="1392"/>
      <c r="C22" s="1393"/>
      <c r="D22" s="1392"/>
      <c r="E22" s="1393"/>
      <c r="F22" s="1392"/>
      <c r="G22" s="1393"/>
      <c r="H22" s="1394"/>
      <c r="I22" s="1395"/>
      <c r="J22" s="1377">
        <v>0</v>
      </c>
      <c r="K22" s="1378">
        <v>0</v>
      </c>
    </row>
    <row r="23" spans="1:11" ht="15" x14ac:dyDescent="0.25">
      <c r="A23" s="1369" t="s">
        <v>479</v>
      </c>
      <c r="B23" s="1392"/>
      <c r="C23" s="1393"/>
      <c r="D23" s="1396">
        <v>169.95</v>
      </c>
      <c r="E23" s="1393"/>
      <c r="F23" s="1396">
        <v>319.10000000000002</v>
      </c>
      <c r="G23" s="1393"/>
      <c r="H23" s="1394">
        <v>83.72</v>
      </c>
      <c r="I23" s="1395"/>
      <c r="J23" s="1377">
        <v>572.77</v>
      </c>
      <c r="K23" s="1378">
        <v>0</v>
      </c>
    </row>
    <row r="24" spans="1:11" ht="15" x14ac:dyDescent="0.25">
      <c r="A24" s="1369" t="s">
        <v>480</v>
      </c>
      <c r="B24" s="1392"/>
      <c r="C24" s="1393"/>
      <c r="D24" s="1392"/>
      <c r="E24" s="1393"/>
      <c r="F24" s="1392"/>
      <c r="G24" s="1393"/>
      <c r="H24" s="1394"/>
      <c r="I24" s="1395"/>
      <c r="J24" s="1377">
        <v>0</v>
      </c>
      <c r="K24" s="1378">
        <v>0</v>
      </c>
    </row>
    <row r="25" spans="1:11" ht="15" x14ac:dyDescent="0.25">
      <c r="A25" s="1369" t="s">
        <v>481</v>
      </c>
      <c r="B25" s="1396">
        <v>10339.73</v>
      </c>
      <c r="C25" s="1016">
        <v>4942.79</v>
      </c>
      <c r="D25" s="1396">
        <v>11232.89</v>
      </c>
      <c r="E25" s="1016">
        <v>3900.77</v>
      </c>
      <c r="F25" s="1396">
        <v>9882.26</v>
      </c>
      <c r="G25" s="1016">
        <v>7363.39</v>
      </c>
      <c r="H25" s="1396">
        <v>10553.9</v>
      </c>
      <c r="I25" s="1016">
        <v>5984.5</v>
      </c>
      <c r="J25" s="1377">
        <v>42008.78</v>
      </c>
      <c r="K25" s="1378">
        <v>22191.45</v>
      </c>
    </row>
    <row r="26" spans="1:11" ht="15.75" thickBot="1" x14ac:dyDescent="0.3">
      <c r="A26" s="1372" t="s">
        <v>482</v>
      </c>
      <c r="B26" s="1397">
        <v>9452.5400000000009</v>
      </c>
      <c r="C26" s="1398">
        <v>3510.47</v>
      </c>
      <c r="D26" s="1397">
        <v>8201.2199999999993</v>
      </c>
      <c r="E26" s="1398">
        <v>3046.97</v>
      </c>
      <c r="F26" s="1397">
        <v>7596.9</v>
      </c>
      <c r="G26" s="1398">
        <v>2608.23</v>
      </c>
      <c r="H26" s="1397">
        <v>7992.09</v>
      </c>
      <c r="I26" s="1398">
        <v>2856.58</v>
      </c>
      <c r="J26" s="1377">
        <v>33242.75</v>
      </c>
      <c r="K26" s="1378">
        <v>12022.249999999998</v>
      </c>
    </row>
    <row r="27" spans="1:11" ht="16.5" thickBot="1" x14ac:dyDescent="0.3">
      <c r="A27" s="1373" t="s">
        <v>483</v>
      </c>
      <c r="B27" s="1399">
        <v>45999.91267062485</v>
      </c>
      <c r="C27" s="1400">
        <v>46022.600659954849</v>
      </c>
      <c r="D27" s="1399">
        <v>37128.972999999998</v>
      </c>
      <c r="E27" s="1400">
        <v>40956.734999999993</v>
      </c>
      <c r="F27" s="1399">
        <v>39176.891834870003</v>
      </c>
      <c r="G27" s="1401">
        <v>45303.927000000003</v>
      </c>
      <c r="H27" s="1399">
        <v>39519.846999999994</v>
      </c>
      <c r="I27" s="1401">
        <v>44951.054000000004</v>
      </c>
      <c r="J27" s="1402">
        <v>161825.62450549484</v>
      </c>
      <c r="K27" s="1403">
        <v>177234.31665995484</v>
      </c>
    </row>
    <row r="28" spans="1:11" ht="15.75" thickBot="1" x14ac:dyDescent="0.25">
      <c r="A28" s="1374" t="s">
        <v>439</v>
      </c>
      <c r="B28" s="1921">
        <v>22.687989329999255</v>
      </c>
      <c r="C28" s="1922"/>
      <c r="D28" s="1923">
        <v>3827.7619999999952</v>
      </c>
      <c r="E28" s="1922"/>
      <c r="F28" s="1923">
        <v>6127.0351651300007</v>
      </c>
      <c r="G28" s="1922"/>
      <c r="H28" s="1921">
        <v>5431.2070000000094</v>
      </c>
      <c r="I28" s="1922"/>
      <c r="J28" s="1918">
        <v>15408.692154460005</v>
      </c>
      <c r="K28" s="1919"/>
    </row>
  </sheetData>
  <mergeCells count="33">
    <mergeCell ref="A2:A4"/>
    <mergeCell ref="B2:C2"/>
    <mergeCell ref="D2:E2"/>
    <mergeCell ref="F2:G2"/>
    <mergeCell ref="H2:I2"/>
    <mergeCell ref="G19:G20"/>
    <mergeCell ref="H19:H20"/>
    <mergeCell ref="I19:I20"/>
    <mergeCell ref="J2:K2"/>
    <mergeCell ref="B3:B4"/>
    <mergeCell ref="C3:C4"/>
    <mergeCell ref="D3:D4"/>
    <mergeCell ref="E3:E4"/>
    <mergeCell ref="F3:F4"/>
    <mergeCell ref="G3:G4"/>
    <mergeCell ref="H3:H4"/>
    <mergeCell ref="I3:I4"/>
    <mergeCell ref="J28:K28"/>
    <mergeCell ref="A1:K1"/>
    <mergeCell ref="B28:C28"/>
    <mergeCell ref="D28:E28"/>
    <mergeCell ref="F28:G28"/>
    <mergeCell ref="H28:I28"/>
    <mergeCell ref="J19:J20"/>
    <mergeCell ref="K19:K20"/>
    <mergeCell ref="J3:J4"/>
    <mergeCell ref="K3:K4"/>
    <mergeCell ref="A19:A20"/>
    <mergeCell ref="B19:B20"/>
    <mergeCell ref="C19:C20"/>
    <mergeCell ref="D19:D20"/>
    <mergeCell ref="E19:E20"/>
    <mergeCell ref="F19:F20"/>
  </mergeCells>
  <pageMargins left="0.7" right="0.7" top="0.75" bottom="0.75" header="0.3" footer="0.3"/>
  <pageSetup paperSize="9" scale="90" orientation="landscape" horizontalDpi="4294967294" vertic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N22"/>
  <sheetViews>
    <sheetView view="pageBreakPreview" zoomScaleNormal="100" zoomScaleSheetLayoutView="100" workbookViewId="0">
      <selection activeCell="Q21" sqref="Q21"/>
    </sheetView>
  </sheetViews>
  <sheetFormatPr defaultColWidth="9.140625" defaultRowHeight="11.25" x14ac:dyDescent="0.2"/>
  <cols>
    <col min="1" max="1" width="33.7109375" style="5" bestFit="1" customWidth="1"/>
    <col min="2" max="2" width="6.85546875" style="5" bestFit="1" customWidth="1"/>
    <col min="3" max="3" width="7.42578125" style="5" bestFit="1" customWidth="1"/>
    <col min="4" max="4" width="7.28515625" style="5" bestFit="1" customWidth="1"/>
    <col min="5" max="6" width="6.85546875" style="5" bestFit="1" customWidth="1"/>
    <col min="7" max="7" width="7.28515625" style="5" bestFit="1" customWidth="1"/>
    <col min="8" max="13" width="6.85546875" style="5" bestFit="1" customWidth="1"/>
    <col min="14" max="14" width="7.7109375" style="5" bestFit="1" customWidth="1"/>
    <col min="15" max="16384" width="9.140625" style="5"/>
  </cols>
  <sheetData>
    <row r="1" spans="1:14" x14ac:dyDescent="0.2">
      <c r="A1" s="1951" t="s">
        <v>446</v>
      </c>
      <c r="B1" s="1951" t="s">
        <v>560</v>
      </c>
      <c r="C1" s="1951"/>
      <c r="D1" s="1951"/>
      <c r="E1" s="1951"/>
      <c r="F1" s="1951"/>
      <c r="G1" s="1951"/>
      <c r="H1" s="1951"/>
      <c r="I1" s="1951"/>
      <c r="J1" s="1951"/>
      <c r="K1" s="1951"/>
      <c r="L1" s="1951"/>
      <c r="M1" s="1951"/>
      <c r="N1" s="1951"/>
    </row>
    <row r="2" spans="1:14" x14ac:dyDescent="0.2">
      <c r="A2" s="1951"/>
      <c r="B2" s="1951" t="s">
        <v>258</v>
      </c>
      <c r="C2" s="1951"/>
      <c r="D2" s="1951"/>
      <c r="E2" s="1951"/>
      <c r="F2" s="1951"/>
      <c r="G2" s="1951"/>
      <c r="H2" s="1951"/>
      <c r="I2" s="1951"/>
      <c r="J2" s="1951"/>
      <c r="K2" s="1951"/>
      <c r="L2" s="1951"/>
      <c r="M2" s="1951"/>
      <c r="N2" s="1951"/>
    </row>
    <row r="3" spans="1:14" x14ac:dyDescent="0.2">
      <c r="A3" s="1951"/>
      <c r="B3" s="103" t="s">
        <v>11</v>
      </c>
      <c r="C3" s="394" t="s">
        <v>12</v>
      </c>
      <c r="D3" s="394" t="s">
        <v>13</v>
      </c>
      <c r="E3" s="394" t="s">
        <v>14</v>
      </c>
      <c r="F3" s="394" t="s">
        <v>15</v>
      </c>
      <c r="G3" s="394" t="s">
        <v>16</v>
      </c>
      <c r="H3" s="103" t="s">
        <v>17</v>
      </c>
      <c r="I3" s="103" t="s">
        <v>18</v>
      </c>
      <c r="J3" s="103" t="s">
        <v>19</v>
      </c>
      <c r="K3" s="103" t="s">
        <v>20</v>
      </c>
      <c r="L3" s="103" t="s">
        <v>21</v>
      </c>
      <c r="M3" s="103" t="s">
        <v>22</v>
      </c>
      <c r="N3" s="103">
        <v>2023</v>
      </c>
    </row>
    <row r="4" spans="1:14" ht="12" x14ac:dyDescent="0.2">
      <c r="A4" s="1362" t="s">
        <v>244</v>
      </c>
      <c r="B4" s="1356">
        <v>17723.944058999998</v>
      </c>
      <c r="C4" s="1356">
        <v>3539.8931089999996</v>
      </c>
      <c r="D4" s="1356">
        <v>1711.605104</v>
      </c>
      <c r="E4" s="1356">
        <v>15406.831692000003</v>
      </c>
      <c r="F4" s="1356"/>
      <c r="G4" s="1356"/>
      <c r="H4" s="1356"/>
      <c r="I4" s="1356"/>
      <c r="J4" s="1356"/>
      <c r="K4" s="1356"/>
      <c r="L4" s="1356"/>
      <c r="M4" s="1356"/>
      <c r="N4" s="1357">
        <v>38382.273964</v>
      </c>
    </row>
    <row r="5" spans="1:14" ht="12" x14ac:dyDescent="0.2">
      <c r="A5" s="1362" t="s">
        <v>245</v>
      </c>
      <c r="B5" s="1356">
        <v>9331.488542000001</v>
      </c>
      <c r="C5" s="1356">
        <v>4542.8692940000001</v>
      </c>
      <c r="D5" s="1356">
        <v>7005.7702830000017</v>
      </c>
      <c r="E5" s="1356">
        <v>10641.821664999999</v>
      </c>
      <c r="F5" s="1356"/>
      <c r="G5" s="1356"/>
      <c r="H5" s="1356"/>
      <c r="I5" s="1356"/>
      <c r="J5" s="1356"/>
      <c r="K5" s="1356"/>
      <c r="L5" s="1356"/>
      <c r="M5" s="1356"/>
      <c r="N5" s="1357">
        <v>31521.949784</v>
      </c>
    </row>
    <row r="6" spans="1:14" ht="12" x14ac:dyDescent="0.2">
      <c r="A6" s="1362" t="s">
        <v>246</v>
      </c>
      <c r="B6" s="1356">
        <v>0</v>
      </c>
      <c r="C6" s="1356">
        <v>408.62847200000016</v>
      </c>
      <c r="D6" s="1356">
        <v>3878.0002549999999</v>
      </c>
      <c r="E6" s="1356">
        <v>1910.2812350000002</v>
      </c>
      <c r="F6" s="1356"/>
      <c r="G6" s="1356"/>
      <c r="H6" s="1356"/>
      <c r="I6" s="1356"/>
      <c r="J6" s="1356"/>
      <c r="K6" s="1356"/>
      <c r="L6" s="1356"/>
      <c r="M6" s="1356"/>
      <c r="N6" s="1357">
        <v>6196.9099620000006</v>
      </c>
    </row>
    <row r="7" spans="1:14" ht="12" x14ac:dyDescent="0.2">
      <c r="A7" s="1362" t="s">
        <v>247</v>
      </c>
      <c r="B7" s="1356">
        <v>630.7796780000001</v>
      </c>
      <c r="C7" s="1356">
        <v>910.05660900000009</v>
      </c>
      <c r="D7" s="1356">
        <v>2420.5790500000003</v>
      </c>
      <c r="E7" s="1356">
        <v>1370.7556470000002</v>
      </c>
      <c r="F7" s="1356"/>
      <c r="G7" s="1356"/>
      <c r="H7" s="1356"/>
      <c r="I7" s="1356"/>
      <c r="J7" s="1356"/>
      <c r="K7" s="1356"/>
      <c r="L7" s="1356"/>
      <c r="M7" s="1356"/>
      <c r="N7" s="1357">
        <v>5332.1709840000003</v>
      </c>
    </row>
    <row r="8" spans="1:14" ht="12" x14ac:dyDescent="0.2">
      <c r="A8" s="1362" t="s">
        <v>248</v>
      </c>
      <c r="B8" s="1356">
        <v>10554.643840999999</v>
      </c>
      <c r="C8" s="1356">
        <v>15187.614818999997</v>
      </c>
      <c r="D8" s="1356">
        <v>0</v>
      </c>
      <c r="E8" s="1356">
        <v>0</v>
      </c>
      <c r="F8" s="1356"/>
      <c r="G8" s="1356"/>
      <c r="H8" s="1356"/>
      <c r="I8" s="1356"/>
      <c r="J8" s="1356"/>
      <c r="K8" s="1356"/>
      <c r="L8" s="1356"/>
      <c r="M8" s="1356"/>
      <c r="N8" s="1357">
        <v>25742.258659999996</v>
      </c>
    </row>
    <row r="9" spans="1:14" ht="12" x14ac:dyDescent="0.2">
      <c r="A9" s="1362" t="s">
        <v>225</v>
      </c>
      <c r="B9" s="1356">
        <v>0</v>
      </c>
      <c r="C9" s="1356">
        <v>219.03383500000004</v>
      </c>
      <c r="D9" s="1356">
        <v>15778.813996999996</v>
      </c>
      <c r="E9" s="1356">
        <v>16872.701472000001</v>
      </c>
      <c r="F9" s="1356"/>
      <c r="G9" s="1356"/>
      <c r="H9" s="1356"/>
      <c r="I9" s="1356"/>
      <c r="J9" s="1356"/>
      <c r="K9" s="1356"/>
      <c r="L9" s="1356"/>
      <c r="M9" s="1356"/>
      <c r="N9" s="1357">
        <v>32870.549304</v>
      </c>
    </row>
    <row r="10" spans="1:14" ht="12" x14ac:dyDescent="0.2">
      <c r="A10" s="1362" t="s">
        <v>444</v>
      </c>
      <c r="B10" s="1356">
        <v>476.85127899999998</v>
      </c>
      <c r="C10" s="1356">
        <v>464.22395800000004</v>
      </c>
      <c r="D10" s="1356">
        <v>468.91207899999989</v>
      </c>
      <c r="E10" s="1358">
        <v>574.18595899999991</v>
      </c>
      <c r="F10" s="1356"/>
      <c r="G10" s="1356"/>
      <c r="H10" s="1356"/>
      <c r="I10" s="1356"/>
      <c r="J10" s="1356"/>
      <c r="K10" s="1356"/>
      <c r="L10" s="1356"/>
      <c r="M10" s="1356"/>
      <c r="N10" s="1357">
        <v>1984.1732749999999</v>
      </c>
    </row>
    <row r="11" spans="1:14" ht="12" x14ac:dyDescent="0.2">
      <c r="A11" s="1362" t="s">
        <v>226</v>
      </c>
      <c r="B11" s="1356">
        <v>30.249600999999995</v>
      </c>
      <c r="C11" s="1356">
        <v>48.09793599999999</v>
      </c>
      <c r="D11" s="1356">
        <v>0</v>
      </c>
      <c r="E11" s="1356">
        <v>0</v>
      </c>
      <c r="F11" s="1356"/>
      <c r="G11" s="1356"/>
      <c r="H11" s="1356"/>
      <c r="I11" s="1356"/>
      <c r="J11" s="1356"/>
      <c r="K11" s="1356"/>
      <c r="L11" s="1356"/>
      <c r="M11" s="1356"/>
      <c r="N11" s="1357">
        <v>78.347536999999988</v>
      </c>
    </row>
    <row r="12" spans="1:14" ht="12" x14ac:dyDescent="0.2">
      <c r="A12" s="1362" t="s">
        <v>227</v>
      </c>
      <c r="B12" s="1356">
        <v>111.35463399999995</v>
      </c>
      <c r="C12" s="1356">
        <v>83.52507599999997</v>
      </c>
      <c r="D12" s="1356">
        <v>1174.691624</v>
      </c>
      <c r="E12" s="1356">
        <v>6721.9087639999998</v>
      </c>
      <c r="F12" s="1356"/>
      <c r="G12" s="1356"/>
      <c r="H12" s="1356"/>
      <c r="I12" s="1356"/>
      <c r="J12" s="1356"/>
      <c r="K12" s="1356"/>
      <c r="L12" s="1356"/>
      <c r="M12" s="1356"/>
      <c r="N12" s="1357">
        <v>8091.480098</v>
      </c>
    </row>
    <row r="13" spans="1:14" ht="12" x14ac:dyDescent="0.2">
      <c r="A13" s="1362" t="s">
        <v>249</v>
      </c>
      <c r="B13" s="1356">
        <v>0.82761200000000001</v>
      </c>
      <c r="C13" s="1356">
        <v>2.3903189999999999</v>
      </c>
      <c r="D13" s="1356">
        <v>2.5003900000000003</v>
      </c>
      <c r="E13" s="1356">
        <v>0.87480300000000011</v>
      </c>
      <c r="F13" s="1358"/>
      <c r="G13" s="1356"/>
      <c r="H13" s="1359"/>
      <c r="I13" s="1359"/>
      <c r="J13" s="1356"/>
      <c r="K13" s="1356"/>
      <c r="L13" s="1356"/>
      <c r="M13" s="1356"/>
      <c r="N13" s="1357">
        <v>6.5931240000000004</v>
      </c>
    </row>
    <row r="14" spans="1:14" ht="12" x14ac:dyDescent="0.2">
      <c r="A14" s="1362" t="s">
        <v>250</v>
      </c>
      <c r="B14" s="1356">
        <v>7.1623349999999997</v>
      </c>
      <c r="C14" s="1356">
        <v>20.211569000000001</v>
      </c>
      <c r="D14" s="1356">
        <v>4.3640619999999997</v>
      </c>
      <c r="E14" s="1358">
        <v>3.5190619999999999</v>
      </c>
      <c r="F14" s="1356"/>
      <c r="G14" s="1356"/>
      <c r="H14" s="1356"/>
      <c r="I14" s="1356"/>
      <c r="J14" s="1356"/>
      <c r="K14" s="1356"/>
      <c r="L14" s="1356"/>
      <c r="M14" s="1356"/>
      <c r="N14" s="1357">
        <v>35.257027999999998</v>
      </c>
    </row>
    <row r="15" spans="1:14" ht="12" x14ac:dyDescent="0.2">
      <c r="A15" s="1362" t="s">
        <v>251</v>
      </c>
      <c r="B15" s="1356">
        <v>18.941224999999999</v>
      </c>
      <c r="C15" s="1356">
        <v>60.804088999999991</v>
      </c>
      <c r="D15" s="1356">
        <v>0.81905400000000006</v>
      </c>
      <c r="E15" s="1358">
        <v>0.77110999999999996</v>
      </c>
      <c r="F15" s="1356"/>
      <c r="G15" s="1356"/>
      <c r="H15" s="1356"/>
      <c r="I15" s="1356"/>
      <c r="J15" s="1356"/>
      <c r="K15" s="1356"/>
      <c r="L15" s="1356"/>
      <c r="M15" s="1356"/>
      <c r="N15" s="1357">
        <v>81.335477999999981</v>
      </c>
    </row>
    <row r="16" spans="1:14" ht="12" x14ac:dyDescent="0.2">
      <c r="A16" s="1362" t="s">
        <v>252</v>
      </c>
      <c r="B16" s="1358">
        <v>0.12742200000000001</v>
      </c>
      <c r="C16" s="1356">
        <v>0</v>
      </c>
      <c r="D16" s="1360">
        <v>0</v>
      </c>
      <c r="E16" s="1358">
        <v>0</v>
      </c>
      <c r="F16" s="1356"/>
      <c r="G16" s="1356"/>
      <c r="H16" s="1359"/>
      <c r="I16" s="1358"/>
      <c r="J16" s="1356"/>
      <c r="K16" s="1356"/>
      <c r="L16" s="1356"/>
      <c r="M16" s="1356"/>
      <c r="N16" s="1357">
        <v>0.12742200000000001</v>
      </c>
    </row>
    <row r="17" spans="1:14" ht="12" x14ac:dyDescent="0.2">
      <c r="A17" s="1362" t="s">
        <v>253</v>
      </c>
      <c r="B17" s="1356">
        <v>13.900659000000003</v>
      </c>
      <c r="C17" s="1356">
        <v>14.140218999999998</v>
      </c>
      <c r="D17" s="1356">
        <v>17.515427000000003</v>
      </c>
      <c r="E17" s="1356">
        <v>15.360181000000003</v>
      </c>
      <c r="F17" s="1356"/>
      <c r="G17" s="1356"/>
      <c r="H17" s="1356"/>
      <c r="I17" s="1356"/>
      <c r="J17" s="1356"/>
      <c r="K17" s="1356"/>
      <c r="L17" s="1356"/>
      <c r="M17" s="1356"/>
      <c r="N17" s="1357">
        <v>60.916486000000006</v>
      </c>
    </row>
    <row r="18" spans="1:14" ht="12" x14ac:dyDescent="0.2">
      <c r="A18" s="1362" t="s">
        <v>254</v>
      </c>
      <c r="B18" s="1356">
        <v>9.6156839999999999</v>
      </c>
      <c r="C18" s="1356">
        <v>27.096724000000002</v>
      </c>
      <c r="D18" s="1356">
        <v>18.808811000000002</v>
      </c>
      <c r="E18" s="1356">
        <v>35.788087000000004</v>
      </c>
      <c r="F18" s="1356"/>
      <c r="G18" s="1356"/>
      <c r="H18" s="1356"/>
      <c r="I18" s="1356"/>
      <c r="J18" s="1356"/>
      <c r="K18" s="1356"/>
      <c r="L18" s="1356"/>
      <c r="M18" s="1356"/>
      <c r="N18" s="1357">
        <v>91.309306000000007</v>
      </c>
    </row>
    <row r="19" spans="1:14" ht="12" x14ac:dyDescent="0.2">
      <c r="A19" s="1362" t="s">
        <v>493</v>
      </c>
      <c r="B19" s="1358">
        <v>9.1088425799999992</v>
      </c>
      <c r="C19" s="1356">
        <v>0.26849492000000003</v>
      </c>
      <c r="D19" s="1356">
        <v>0.96144309999999966</v>
      </c>
      <c r="E19" s="1358">
        <v>16.251420339999999</v>
      </c>
      <c r="F19" s="1361"/>
      <c r="G19" s="1356"/>
      <c r="H19" s="1356"/>
      <c r="I19" s="1356"/>
      <c r="J19" s="1356"/>
      <c r="K19" s="1356"/>
      <c r="L19" s="1356"/>
      <c r="M19" s="1356"/>
      <c r="N19" s="1357">
        <v>26.590200939999999</v>
      </c>
    </row>
    <row r="20" spans="1:14" ht="12" x14ac:dyDescent="0.2">
      <c r="A20" s="1362" t="s">
        <v>255</v>
      </c>
      <c r="B20" s="1356">
        <v>59.528797000000012</v>
      </c>
      <c r="C20" s="1356">
        <v>57.39385</v>
      </c>
      <c r="D20" s="1356">
        <v>200.276724</v>
      </c>
      <c r="E20" s="1356">
        <v>6271.5096349999994</v>
      </c>
      <c r="F20" s="1356"/>
      <c r="G20" s="1356"/>
      <c r="H20" s="1356"/>
      <c r="I20" s="1356"/>
      <c r="J20" s="1356"/>
      <c r="K20" s="1356"/>
      <c r="L20" s="1356"/>
      <c r="M20" s="1356"/>
      <c r="N20" s="1357">
        <v>6588.7090059999991</v>
      </c>
    </row>
    <row r="21" spans="1:14" ht="12" x14ac:dyDescent="0.2">
      <c r="A21" s="1364" t="s">
        <v>1254</v>
      </c>
      <c r="B21" s="1365">
        <f>SUM(B4:B20)</f>
        <v>38978.524210579999</v>
      </c>
      <c r="C21" s="1365">
        <f>SUM(C4:C20)</f>
        <v>25586.248372919992</v>
      </c>
      <c r="D21" s="1365">
        <f>SUM(D4:D20)</f>
        <v>32683.618303099996</v>
      </c>
      <c r="E21" s="1365">
        <f>SUM(E4:E20)</f>
        <v>59842.560732340004</v>
      </c>
      <c r="F21" s="1366"/>
      <c r="G21" s="1366"/>
      <c r="H21" s="1366"/>
      <c r="I21" s="1366"/>
      <c r="J21" s="1366"/>
      <c r="K21" s="1366"/>
      <c r="L21" s="1366"/>
      <c r="M21" s="1366"/>
      <c r="N21" s="1363">
        <f>SUM(N4:N20)</f>
        <v>157090.95161893999</v>
      </c>
    </row>
    <row r="22" spans="1:14" x14ac:dyDescent="0.2">
      <c r="K22" s="1952" t="s">
        <v>447</v>
      </c>
      <c r="L22" s="1952"/>
      <c r="M22" s="1952"/>
      <c r="N22" s="1952"/>
    </row>
  </sheetData>
  <mergeCells count="4">
    <mergeCell ref="B2:N2"/>
    <mergeCell ref="B1:N1"/>
    <mergeCell ref="A1:A3"/>
    <mergeCell ref="K22:N22"/>
  </mergeCells>
  <pageMargins left="0.25" right="0.25" top="0.75" bottom="0.75" header="0.3" footer="0.3"/>
  <pageSetup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5"/>
  <sheetViews>
    <sheetView view="pageBreakPreview" topLeftCell="A16" zoomScale="85" zoomScaleSheetLayoutView="85" workbookViewId="0">
      <selection activeCell="K74" sqref="K74"/>
    </sheetView>
  </sheetViews>
  <sheetFormatPr defaultRowHeight="15.75" x14ac:dyDescent="0.25"/>
  <cols>
    <col min="1" max="1" width="4.85546875" style="1065" customWidth="1"/>
    <col min="2" max="2" width="9.42578125" style="987" bestFit="1" customWidth="1"/>
    <col min="3" max="3" width="67.5703125" style="987" customWidth="1"/>
    <col min="4" max="4" width="10.5703125" style="1066" bestFit="1" customWidth="1"/>
    <col min="5" max="7" width="10.5703125" style="1027" bestFit="1" customWidth="1"/>
    <col min="8" max="8" width="11.5703125" style="1027" bestFit="1" customWidth="1"/>
    <col min="9" max="9" width="17.42578125" style="987" bestFit="1" customWidth="1"/>
    <col min="10" max="10" width="13.85546875" style="987" customWidth="1"/>
    <col min="11" max="16384" width="9.140625" style="987"/>
  </cols>
  <sheetData>
    <row r="1" spans="1:10" ht="16.5" thickBot="1" x14ac:dyDescent="0.3">
      <c r="A1" s="1603" t="s">
        <v>1335</v>
      </c>
      <c r="B1" s="1604"/>
      <c r="C1" s="1604"/>
      <c r="D1" s="985" t="s">
        <v>11</v>
      </c>
      <c r="E1" s="986" t="s">
        <v>12</v>
      </c>
      <c r="F1" s="986" t="s">
        <v>13</v>
      </c>
      <c r="G1" s="986" t="s">
        <v>14</v>
      </c>
      <c r="H1" s="1432">
        <v>2023</v>
      </c>
    </row>
    <row r="2" spans="1:10" s="991" customFormat="1" ht="18.75" x14ac:dyDescent="0.3">
      <c r="A2" s="988" t="s">
        <v>331</v>
      </c>
      <c r="B2" s="1605" t="s">
        <v>1336</v>
      </c>
      <c r="C2" s="1606"/>
      <c r="D2" s="989">
        <v>699061.24994318001</v>
      </c>
      <c r="E2" s="989">
        <v>657581.11155462009</v>
      </c>
      <c r="F2" s="989">
        <v>613056.49771973002</v>
      </c>
      <c r="G2" s="989">
        <v>558722.49284934998</v>
      </c>
      <c r="H2" s="989">
        <v>2537930.2600668799</v>
      </c>
      <c r="J2" s="990"/>
    </row>
    <row r="3" spans="1:10" s="996" customFormat="1" x14ac:dyDescent="0.25">
      <c r="A3" s="992" t="s">
        <v>332</v>
      </c>
      <c r="B3" s="1607" t="s">
        <v>333</v>
      </c>
      <c r="C3" s="1608"/>
      <c r="D3" s="993">
        <v>579063.25232040999</v>
      </c>
      <c r="E3" s="993">
        <v>578103.78052773012</v>
      </c>
      <c r="F3" s="994">
        <v>474776.63600173994</v>
      </c>
      <c r="G3" s="994">
        <v>430748.10587344994</v>
      </c>
      <c r="H3" s="995">
        <v>2062691.77472333</v>
      </c>
      <c r="J3" s="990"/>
    </row>
    <row r="4" spans="1:10" ht="15" x14ac:dyDescent="0.25">
      <c r="A4" s="997" t="s">
        <v>334</v>
      </c>
      <c r="B4" s="998"/>
      <c r="C4" s="999" t="s">
        <v>335</v>
      </c>
      <c r="D4" s="993">
        <v>411308.12945040996</v>
      </c>
      <c r="E4" s="993">
        <v>474700.28835573012</v>
      </c>
      <c r="F4" s="994">
        <v>310547.31797073991</v>
      </c>
      <c r="G4" s="994">
        <v>226896.5680744499</v>
      </c>
      <c r="H4" s="1000">
        <v>1423452.30385133</v>
      </c>
      <c r="I4" s="1001"/>
      <c r="J4" s="990"/>
    </row>
    <row r="5" spans="1:10" ht="15" x14ac:dyDescent="0.25">
      <c r="A5" s="997" t="s">
        <v>336</v>
      </c>
      <c r="B5" s="998"/>
      <c r="C5" s="999" t="s">
        <v>337</v>
      </c>
      <c r="D5" s="993">
        <v>3984</v>
      </c>
      <c r="E5" s="993">
        <v>3360</v>
      </c>
      <c r="F5" s="994">
        <v>3715</v>
      </c>
      <c r="G5" s="994">
        <v>57327</v>
      </c>
      <c r="H5" s="1000">
        <v>68386</v>
      </c>
      <c r="I5" s="1001"/>
      <c r="J5" s="990"/>
    </row>
    <row r="6" spans="1:10" ht="15" x14ac:dyDescent="0.25">
      <c r="A6" s="997" t="s">
        <v>338</v>
      </c>
      <c r="B6" s="998"/>
      <c r="C6" s="999" t="s">
        <v>434</v>
      </c>
      <c r="D6" s="993">
        <v>20.855</v>
      </c>
      <c r="E6" s="993">
        <v>18.811</v>
      </c>
      <c r="F6" s="994">
        <v>25.843</v>
      </c>
      <c r="G6" s="994">
        <v>29.821000000000002</v>
      </c>
      <c r="H6" s="1000">
        <v>95.33</v>
      </c>
      <c r="I6" s="1001"/>
      <c r="J6" s="990"/>
    </row>
    <row r="7" spans="1:10" ht="15" x14ac:dyDescent="0.25">
      <c r="A7" s="997" t="s">
        <v>339</v>
      </c>
      <c r="B7" s="998"/>
      <c r="C7" s="999" t="s">
        <v>1337</v>
      </c>
      <c r="D7" s="1002">
        <v>163750.26787000004</v>
      </c>
      <c r="E7" s="1002">
        <v>100024.68117200001</v>
      </c>
      <c r="F7" s="1003">
        <v>160488.47503100004</v>
      </c>
      <c r="G7" s="1003">
        <v>146494.71679900005</v>
      </c>
      <c r="H7" s="1004">
        <v>570758.14087200013</v>
      </c>
      <c r="I7" s="1001"/>
      <c r="J7" s="990"/>
    </row>
    <row r="8" spans="1:10" ht="15" x14ac:dyDescent="0.25">
      <c r="A8" s="997" t="s">
        <v>340</v>
      </c>
      <c r="B8" s="998"/>
      <c r="C8" s="999" t="s">
        <v>341</v>
      </c>
      <c r="D8" s="1005" t="s">
        <v>342</v>
      </c>
      <c r="E8" s="1005" t="s">
        <v>342</v>
      </c>
      <c r="F8" s="1006" t="s">
        <v>342</v>
      </c>
      <c r="G8" s="1006" t="s">
        <v>342</v>
      </c>
      <c r="H8" s="1007" t="s">
        <v>342</v>
      </c>
      <c r="J8" s="990"/>
    </row>
    <row r="9" spans="1:10" ht="15" x14ac:dyDescent="0.25">
      <c r="A9" s="997" t="s">
        <v>343</v>
      </c>
      <c r="B9" s="998"/>
      <c r="C9" s="999" t="s">
        <v>344</v>
      </c>
      <c r="D9" s="1005" t="s">
        <v>342</v>
      </c>
      <c r="E9" s="1005" t="s">
        <v>342</v>
      </c>
      <c r="F9" s="1006" t="s">
        <v>342</v>
      </c>
      <c r="G9" s="1006" t="s">
        <v>342</v>
      </c>
      <c r="H9" s="1007" t="s">
        <v>342</v>
      </c>
      <c r="J9" s="990"/>
    </row>
    <row r="10" spans="1:10" ht="15" x14ac:dyDescent="0.25">
      <c r="A10" s="997" t="s">
        <v>345</v>
      </c>
      <c r="B10" s="998"/>
      <c r="C10" s="999" t="s">
        <v>346</v>
      </c>
      <c r="D10" s="1005">
        <v>0</v>
      </c>
      <c r="E10" s="1005">
        <v>0</v>
      </c>
      <c r="F10" s="1006">
        <v>0</v>
      </c>
      <c r="G10" s="1006">
        <v>0</v>
      </c>
      <c r="H10" s="1007">
        <v>0</v>
      </c>
      <c r="J10" s="990"/>
    </row>
    <row r="11" spans="1:10" ht="15" x14ac:dyDescent="0.25">
      <c r="A11" s="997" t="s">
        <v>347</v>
      </c>
      <c r="B11" s="1607" t="s">
        <v>348</v>
      </c>
      <c r="C11" s="1608"/>
      <c r="D11" s="1005">
        <v>59687.146604000001</v>
      </c>
      <c r="E11" s="1005">
        <v>29705.137864999997</v>
      </c>
      <c r="F11" s="1006">
        <v>75556.248687000028</v>
      </c>
      <c r="G11" s="1006">
        <v>68977.291501</v>
      </c>
      <c r="H11" s="1004">
        <v>233925.82465700002</v>
      </c>
      <c r="J11" s="990"/>
    </row>
    <row r="12" spans="1:10" s="996" customFormat="1" x14ac:dyDescent="0.25">
      <c r="A12" s="992" t="s">
        <v>349</v>
      </c>
      <c r="B12" s="1607" t="s">
        <v>350</v>
      </c>
      <c r="C12" s="1608"/>
      <c r="D12" s="1008">
        <v>119997.99762277001</v>
      </c>
      <c r="E12" s="1008">
        <v>79477.33102688998</v>
      </c>
      <c r="F12" s="1008">
        <v>138279.86171799005</v>
      </c>
      <c r="G12" s="977">
        <v>127974.38697590001</v>
      </c>
      <c r="H12" s="1004">
        <v>475238.48534354998</v>
      </c>
      <c r="J12" s="990"/>
    </row>
    <row r="13" spans="1:10" ht="15" x14ac:dyDescent="0.25">
      <c r="A13" s="997" t="s">
        <v>351</v>
      </c>
      <c r="B13" s="998"/>
      <c r="C13" s="999" t="s">
        <v>352</v>
      </c>
      <c r="D13" s="1006">
        <v>1989.52</v>
      </c>
      <c r="E13" s="1006">
        <v>1983.54</v>
      </c>
      <c r="F13" s="1006">
        <v>2351.8799999999992</v>
      </c>
      <c r="G13" s="1006">
        <v>2230.9699999999989</v>
      </c>
      <c r="H13" s="1004">
        <v>8555.909999999998</v>
      </c>
      <c r="J13" s="990"/>
    </row>
    <row r="14" spans="1:10" ht="15" x14ac:dyDescent="0.25">
      <c r="A14" s="997" t="s">
        <v>353</v>
      </c>
      <c r="B14" s="998"/>
      <c r="C14" s="999" t="s">
        <v>354</v>
      </c>
      <c r="D14" s="1006">
        <v>115927.56762277</v>
      </c>
      <c r="E14" s="1006">
        <v>74408.138026889981</v>
      </c>
      <c r="F14" s="1006">
        <v>132656.40621799004</v>
      </c>
      <c r="G14" s="1006">
        <v>121563.9554759</v>
      </c>
      <c r="H14" s="1004">
        <v>444556.06734355004</v>
      </c>
      <c r="J14" s="990"/>
    </row>
    <row r="15" spans="1:10" ht="15" x14ac:dyDescent="0.25">
      <c r="A15" s="997" t="s">
        <v>355</v>
      </c>
      <c r="B15" s="998"/>
      <c r="C15" s="999" t="s">
        <v>356</v>
      </c>
      <c r="D15" s="1006">
        <v>2080.91</v>
      </c>
      <c r="E15" s="1006">
        <v>3085.6529999999998</v>
      </c>
      <c r="F15" s="1006">
        <v>3271.5754999999999</v>
      </c>
      <c r="G15" s="1006">
        <v>4179.4615000000003</v>
      </c>
      <c r="H15" s="1004">
        <v>12617.600000000002</v>
      </c>
      <c r="J15" s="990"/>
    </row>
    <row r="16" spans="1:10" ht="15" x14ac:dyDescent="0.25">
      <c r="A16" s="997" t="s">
        <v>561</v>
      </c>
      <c r="B16" s="998"/>
      <c r="C16" s="999" t="s">
        <v>562</v>
      </c>
      <c r="D16" s="1006">
        <v>1527.8209999999999</v>
      </c>
      <c r="E16" s="1006">
        <v>2359.7800000000002</v>
      </c>
      <c r="F16" s="1006">
        <v>2652.2289999999998</v>
      </c>
      <c r="G16" s="1006">
        <v>2969.078</v>
      </c>
      <c r="H16" s="1004">
        <v>9508.9079999999994</v>
      </c>
      <c r="J16" s="990"/>
    </row>
    <row r="17" spans="1:12" s="1014" customFormat="1" ht="18.75" customHeight="1" x14ac:dyDescent="0.25">
      <c r="A17" s="1009" t="s">
        <v>357</v>
      </c>
      <c r="B17" s="1609" t="s">
        <v>358</v>
      </c>
      <c r="C17" s="1610"/>
      <c r="D17" s="1010">
        <v>758748.39654718002</v>
      </c>
      <c r="E17" s="1010">
        <v>687286.24941962003</v>
      </c>
      <c r="F17" s="1010">
        <v>688612.74640673003</v>
      </c>
      <c r="G17" s="1010">
        <v>627699.78435035003</v>
      </c>
      <c r="H17" s="1011">
        <v>2762347.1767238802</v>
      </c>
      <c r="I17" s="1013"/>
      <c r="J17" s="1012"/>
      <c r="K17" s="1012"/>
      <c r="L17" s="1012"/>
    </row>
    <row r="18" spans="1:12" s="991" customFormat="1" ht="18.75" customHeight="1" x14ac:dyDescent="0.25">
      <c r="A18" s="1015" t="s">
        <v>359</v>
      </c>
      <c r="B18" s="1613" t="s">
        <v>360</v>
      </c>
      <c r="C18" s="1614"/>
      <c r="D18" s="978">
        <v>195699.45328451344</v>
      </c>
      <c r="E18" s="978">
        <v>131026.94590461999</v>
      </c>
      <c r="F18" s="978">
        <v>144936.18221604626</v>
      </c>
      <c r="G18" s="978">
        <v>117089.66862555</v>
      </c>
      <c r="H18" s="1016">
        <v>588752.25003072969</v>
      </c>
      <c r="I18" s="1001"/>
      <c r="J18" s="1001"/>
    </row>
    <row r="19" spans="1:12" ht="15" customHeight="1" x14ac:dyDescent="0.25">
      <c r="A19" s="997" t="s">
        <v>361</v>
      </c>
      <c r="B19" s="1017"/>
      <c r="C19" s="999" t="s">
        <v>25</v>
      </c>
      <c r="D19" s="994">
        <v>9646.1118863316951</v>
      </c>
      <c r="E19" s="994">
        <v>8280.7096947714454</v>
      </c>
      <c r="F19" s="994">
        <v>8783.8049619853264</v>
      </c>
      <c r="G19" s="994">
        <v>6505.7221828224137</v>
      </c>
      <c r="H19" s="1004">
        <v>33216.348725910881</v>
      </c>
      <c r="J19" s="990"/>
    </row>
    <row r="20" spans="1:12" ht="15" x14ac:dyDescent="0.25">
      <c r="A20" s="997" t="s">
        <v>362</v>
      </c>
      <c r="B20" s="998"/>
      <c r="C20" s="999" t="s">
        <v>26</v>
      </c>
      <c r="D20" s="994">
        <v>114968.62809205997</v>
      </c>
      <c r="E20" s="994">
        <v>83262.873130560896</v>
      </c>
      <c r="F20" s="994">
        <v>87857.058170058401</v>
      </c>
      <c r="G20" s="994">
        <v>72372.565187772896</v>
      </c>
      <c r="H20" s="1004">
        <v>358461.12458045216</v>
      </c>
      <c r="J20" s="990"/>
    </row>
    <row r="21" spans="1:12" ht="15" x14ac:dyDescent="0.25">
      <c r="A21" s="997" t="s">
        <v>363</v>
      </c>
      <c r="B21" s="998"/>
      <c r="C21" s="999" t="s">
        <v>27</v>
      </c>
      <c r="D21" s="994">
        <v>71084.713306121776</v>
      </c>
      <c r="E21" s="994">
        <v>39483.36307928765</v>
      </c>
      <c r="F21" s="994">
        <v>48295.319084002535</v>
      </c>
      <c r="G21" s="994">
        <v>38211.381254954686</v>
      </c>
      <c r="H21" s="1004">
        <v>197074.77672436665</v>
      </c>
      <c r="J21" s="990"/>
    </row>
    <row r="22" spans="1:12" s="991" customFormat="1" ht="18.75" customHeight="1" x14ac:dyDescent="0.25">
      <c r="A22" s="1015" t="s">
        <v>361</v>
      </c>
      <c r="B22" s="1613" t="s">
        <v>364</v>
      </c>
      <c r="C22" s="1614"/>
      <c r="D22" s="1018">
        <v>0.25792404198160906</v>
      </c>
      <c r="E22" s="1018">
        <v>0.19064392167785388</v>
      </c>
      <c r="F22" s="1018">
        <v>0.21047560181298114</v>
      </c>
      <c r="G22" s="1018">
        <v>0.186537691337164</v>
      </c>
      <c r="H22" s="1019">
        <v>0.21313477718937007</v>
      </c>
      <c r="J22" s="990"/>
    </row>
    <row r="23" spans="1:12" ht="15" x14ac:dyDescent="0.25">
      <c r="A23" s="997" t="s">
        <v>365</v>
      </c>
      <c r="B23" s="1017"/>
      <c r="C23" s="999" t="s">
        <v>28</v>
      </c>
      <c r="D23" s="1020">
        <v>1.2713189154966322E-2</v>
      </c>
      <c r="E23" s="1020">
        <v>1.2048414618747434E-2</v>
      </c>
      <c r="F23" s="1020">
        <v>1.2755797809175549E-2</v>
      </c>
      <c r="G23" s="1020">
        <v>1.0364384928680727E-2</v>
      </c>
      <c r="H23" s="1021">
        <v>1.2024682852295718E-2</v>
      </c>
      <c r="J23" s="990"/>
    </row>
    <row r="24" spans="1:12" ht="15" x14ac:dyDescent="0.25">
      <c r="A24" s="997" t="s">
        <v>366</v>
      </c>
      <c r="B24" s="998"/>
      <c r="C24" s="999" t="s">
        <v>29</v>
      </c>
      <c r="D24" s="1020">
        <v>0.15356992736981825</v>
      </c>
      <c r="E24" s="1020">
        <v>0.12271666895183458</v>
      </c>
      <c r="F24" s="1020">
        <v>0.12931292527319554</v>
      </c>
      <c r="G24" s="1020">
        <v>0.11657463034465226</v>
      </c>
      <c r="H24" s="1021">
        <v>0.13143069731336887</v>
      </c>
      <c r="J24" s="990"/>
    </row>
    <row r="25" spans="1:12" ht="15" x14ac:dyDescent="0.25">
      <c r="A25" s="997" t="s">
        <v>367</v>
      </c>
      <c r="B25" s="998"/>
      <c r="C25" s="999" t="s">
        <v>30</v>
      </c>
      <c r="D25" s="1020">
        <v>9.3686805309382462E-2</v>
      </c>
      <c r="E25" s="1020">
        <v>5.7448207515615857E-2</v>
      </c>
      <c r="F25" s="1020">
        <v>7.0134221790133455E-2</v>
      </c>
      <c r="G25" s="1020">
        <v>6.0875249949746621E-2</v>
      </c>
      <c r="H25" s="1021">
        <v>7.1343232450138072E-2</v>
      </c>
      <c r="J25" s="990"/>
    </row>
    <row r="26" spans="1:12" s="991" customFormat="1" ht="16.5" customHeight="1" x14ac:dyDescent="0.3">
      <c r="A26" s="1015" t="s">
        <v>31</v>
      </c>
      <c r="B26" s="1611" t="s">
        <v>368</v>
      </c>
      <c r="C26" s="1612"/>
      <c r="D26" s="978">
        <v>560437.64909599989</v>
      </c>
      <c r="E26" s="978">
        <v>553735.84351500007</v>
      </c>
      <c r="F26" s="978">
        <v>540611.14305519999</v>
      </c>
      <c r="G26" s="978">
        <v>507623.51254779997</v>
      </c>
      <c r="H26" s="1016">
        <v>2162408.1482139998</v>
      </c>
      <c r="I26" s="990"/>
      <c r="J26" s="990"/>
    </row>
    <row r="27" spans="1:12" s="991" customFormat="1" x14ac:dyDescent="0.25">
      <c r="A27" s="992" t="s">
        <v>369</v>
      </c>
      <c r="B27" s="1589" t="s">
        <v>370</v>
      </c>
      <c r="C27" s="1590"/>
      <c r="D27" s="978">
        <v>87525.797099999996</v>
      </c>
      <c r="E27" s="978">
        <v>86616.733329999988</v>
      </c>
      <c r="F27" s="978">
        <v>92750.031422000015</v>
      </c>
      <c r="G27" s="978">
        <v>82631.513047999993</v>
      </c>
      <c r="H27" s="1016">
        <v>349524.07490000001</v>
      </c>
      <c r="I27" s="990"/>
      <c r="J27" s="990"/>
    </row>
    <row r="28" spans="1:12" s="991" customFormat="1" x14ac:dyDescent="0.25">
      <c r="A28" s="997" t="s">
        <v>371</v>
      </c>
      <c r="B28" s="1022"/>
      <c r="C28" s="1023" t="s">
        <v>197</v>
      </c>
      <c r="D28" s="977">
        <v>38.228000000000002</v>
      </c>
      <c r="E28" s="977">
        <v>28.858000000000001</v>
      </c>
      <c r="F28" s="977">
        <v>1746.7449999999999</v>
      </c>
      <c r="G28" s="977">
        <v>79.823999999999998</v>
      </c>
      <c r="H28" s="1000">
        <v>1893.655</v>
      </c>
      <c r="I28" s="990"/>
      <c r="J28" s="990"/>
    </row>
    <row r="29" spans="1:12" s="991" customFormat="1" x14ac:dyDescent="0.25">
      <c r="A29" s="997" t="s">
        <v>372</v>
      </c>
      <c r="B29" s="1022"/>
      <c r="C29" s="1023" t="s">
        <v>198</v>
      </c>
      <c r="D29" s="977">
        <v>1962.7650000000001</v>
      </c>
      <c r="E29" s="977">
        <v>1496.7560000000001</v>
      </c>
      <c r="F29" s="977">
        <v>-1425.961</v>
      </c>
      <c r="G29" s="977">
        <v>96.924999999999997</v>
      </c>
      <c r="H29" s="1000">
        <v>2130.4850000000001</v>
      </c>
      <c r="I29" s="1024"/>
      <c r="J29" s="990"/>
    </row>
    <row r="30" spans="1:12" s="991" customFormat="1" x14ac:dyDescent="0.25">
      <c r="A30" s="997" t="s">
        <v>448</v>
      </c>
      <c r="B30" s="1022"/>
      <c r="C30" s="1023" t="s">
        <v>449</v>
      </c>
      <c r="D30" s="977">
        <v>85524.804099999994</v>
      </c>
      <c r="E30" s="977">
        <v>85091.119329999987</v>
      </c>
      <c r="F30" s="977">
        <v>92429.247422000015</v>
      </c>
      <c r="G30" s="977">
        <v>82454.764047999997</v>
      </c>
      <c r="H30" s="1000">
        <v>345499.93489999999</v>
      </c>
      <c r="I30" s="1024"/>
      <c r="J30" s="990"/>
    </row>
    <row r="31" spans="1:12" s="996" customFormat="1" ht="15" customHeight="1" x14ac:dyDescent="0.25">
      <c r="A31" s="992" t="s">
        <v>373</v>
      </c>
      <c r="B31" s="1589" t="s">
        <v>374</v>
      </c>
      <c r="C31" s="1590"/>
      <c r="D31" s="978">
        <v>90903.389391999997</v>
      </c>
      <c r="E31" s="978">
        <v>96965.585319999998</v>
      </c>
      <c r="F31" s="978">
        <v>87186.326946200003</v>
      </c>
      <c r="G31" s="978">
        <v>84353.341998799995</v>
      </c>
      <c r="H31" s="1016">
        <v>359408.64365700004</v>
      </c>
      <c r="J31" s="990"/>
    </row>
    <row r="32" spans="1:12" ht="15" x14ac:dyDescent="0.25">
      <c r="A32" s="997" t="s">
        <v>375</v>
      </c>
      <c r="B32" s="1025"/>
      <c r="C32" s="1023" t="s">
        <v>376</v>
      </c>
      <c r="D32" s="994">
        <v>0</v>
      </c>
      <c r="E32" s="994">
        <v>0</v>
      </c>
      <c r="F32" s="994">
        <v>0</v>
      </c>
      <c r="G32" s="994">
        <v>0</v>
      </c>
      <c r="H32" s="1004">
        <v>0</v>
      </c>
      <c r="I32" s="996"/>
      <c r="J32" s="990"/>
    </row>
    <row r="33" spans="1:10" ht="15" x14ac:dyDescent="0.25">
      <c r="A33" s="997" t="s">
        <v>377</v>
      </c>
      <c r="B33" s="1025"/>
      <c r="C33" s="1023" t="s">
        <v>378</v>
      </c>
      <c r="D33" s="993">
        <v>645.04739199999744</v>
      </c>
      <c r="E33" s="993">
        <v>657.66732000000002</v>
      </c>
      <c r="F33" s="993">
        <v>692.56394620000106</v>
      </c>
      <c r="G33" s="993">
        <v>561.89899880000291</v>
      </c>
      <c r="H33" s="1004">
        <v>2557.1776570000015</v>
      </c>
      <c r="I33" s="996"/>
      <c r="J33" s="990"/>
    </row>
    <row r="34" spans="1:10" ht="15.75" customHeight="1" x14ac:dyDescent="0.25">
      <c r="A34" s="997" t="s">
        <v>379</v>
      </c>
      <c r="B34" s="1025"/>
      <c r="C34" s="1026" t="s">
        <v>380</v>
      </c>
      <c r="D34" s="993">
        <v>90258.342000000004</v>
      </c>
      <c r="E34" s="1027">
        <v>96307.918000000005</v>
      </c>
      <c r="F34" s="994">
        <v>86493.763000000006</v>
      </c>
      <c r="G34" s="994">
        <v>83791.442999999999</v>
      </c>
      <c r="H34" s="1000">
        <v>356851.46600000001</v>
      </c>
      <c r="I34" s="996"/>
      <c r="J34" s="990"/>
    </row>
    <row r="35" spans="1:10" s="996" customFormat="1" ht="15.75" customHeight="1" x14ac:dyDescent="0.25">
      <c r="A35" s="992" t="s">
        <v>381</v>
      </c>
      <c r="B35" s="1589" t="s">
        <v>382</v>
      </c>
      <c r="C35" s="1590"/>
      <c r="D35" s="977">
        <v>3170.855</v>
      </c>
      <c r="E35" s="977">
        <v>3283.3580000000002</v>
      </c>
      <c r="F35" s="977">
        <v>3066.0450000000001</v>
      </c>
      <c r="G35" s="979">
        <v>2842.2890000000002</v>
      </c>
      <c r="H35" s="1016">
        <v>12362.547</v>
      </c>
      <c r="J35" s="990"/>
    </row>
    <row r="36" spans="1:10" s="996" customFormat="1" ht="15.75" customHeight="1" x14ac:dyDescent="0.25">
      <c r="A36" s="992" t="s">
        <v>383</v>
      </c>
      <c r="B36" s="1589" t="s">
        <v>384</v>
      </c>
      <c r="C36" s="1590"/>
      <c r="D36" s="977">
        <v>14724.656000000001</v>
      </c>
      <c r="E36" s="977">
        <v>15635.7</v>
      </c>
      <c r="F36" s="977">
        <v>13342.467000000001</v>
      </c>
      <c r="G36" s="977">
        <v>12203.621999999999</v>
      </c>
      <c r="H36" s="1016">
        <v>55906.445000000007</v>
      </c>
      <c r="J36" s="990"/>
    </row>
    <row r="37" spans="1:10" s="996" customFormat="1" ht="15.75" customHeight="1" x14ac:dyDescent="0.25">
      <c r="A37" s="992" t="s">
        <v>385</v>
      </c>
      <c r="B37" s="1589" t="s">
        <v>386</v>
      </c>
      <c r="C37" s="1590"/>
      <c r="D37" s="977">
        <v>304404.94999999995</v>
      </c>
      <c r="E37" s="977">
        <v>321510.51800000004</v>
      </c>
      <c r="F37" s="977">
        <v>268684.18099999998</v>
      </c>
      <c r="G37" s="977">
        <v>256585.63399999999</v>
      </c>
      <c r="H37" s="1016">
        <v>1151185.2829999998</v>
      </c>
      <c r="J37" s="990"/>
    </row>
    <row r="38" spans="1:10" ht="15" x14ac:dyDescent="0.25">
      <c r="A38" s="997" t="s">
        <v>387</v>
      </c>
      <c r="B38" s="1025"/>
      <c r="C38" s="1028" t="s">
        <v>388</v>
      </c>
      <c r="D38" s="977">
        <v>296730.14399999997</v>
      </c>
      <c r="E38" s="994">
        <v>314046.36700000003</v>
      </c>
      <c r="F38" s="994">
        <v>260732.927</v>
      </c>
      <c r="G38" s="994">
        <v>249295.753</v>
      </c>
      <c r="H38" s="1004">
        <v>1120805.1909999999</v>
      </c>
      <c r="J38" s="990"/>
    </row>
    <row r="39" spans="1:10" ht="15" x14ac:dyDescent="0.25">
      <c r="A39" s="997" t="s">
        <v>389</v>
      </c>
      <c r="B39" s="1025"/>
      <c r="C39" s="1028" t="s">
        <v>390</v>
      </c>
      <c r="D39" s="977">
        <v>7674.8059999999996</v>
      </c>
      <c r="E39" s="994">
        <v>7464.1509999999998</v>
      </c>
      <c r="F39" s="994">
        <v>7951.2539999999999</v>
      </c>
      <c r="G39" s="994">
        <v>7289.8810000000003</v>
      </c>
      <c r="H39" s="1004">
        <v>30380.092000000001</v>
      </c>
      <c r="J39" s="990"/>
    </row>
    <row r="40" spans="1:10" x14ac:dyDescent="0.25">
      <c r="A40" s="992" t="s">
        <v>391</v>
      </c>
      <c r="B40" s="1591" t="s">
        <v>392</v>
      </c>
      <c r="C40" s="1592"/>
      <c r="D40" s="977">
        <v>59687.146604000001</v>
      </c>
      <c r="E40" s="977">
        <v>29705.137864999997</v>
      </c>
      <c r="F40" s="977">
        <v>75556.248687000028</v>
      </c>
      <c r="G40" s="977">
        <v>68977.291501</v>
      </c>
      <c r="H40" s="1016">
        <v>233925.82465700002</v>
      </c>
      <c r="J40" s="990"/>
    </row>
    <row r="41" spans="1:10" x14ac:dyDescent="0.25">
      <c r="A41" s="992" t="s">
        <v>393</v>
      </c>
      <c r="B41" s="1029" t="s">
        <v>394</v>
      </c>
      <c r="C41" s="1030"/>
      <c r="D41" s="977">
        <v>20.855</v>
      </c>
      <c r="E41" s="977">
        <v>18.811</v>
      </c>
      <c r="F41" s="977">
        <v>25.843</v>
      </c>
      <c r="G41" s="977">
        <v>29.821000000000002</v>
      </c>
      <c r="H41" s="1016">
        <v>95.33</v>
      </c>
      <c r="J41" s="990"/>
    </row>
    <row r="42" spans="1:10" s="991" customFormat="1" ht="15" customHeight="1" x14ac:dyDescent="0.25">
      <c r="A42" s="1015" t="s">
        <v>395</v>
      </c>
      <c r="B42" s="1597" t="s">
        <v>396</v>
      </c>
      <c r="C42" s="1598"/>
      <c r="D42" s="1031">
        <v>7458985.6683219979</v>
      </c>
      <c r="E42" s="1031">
        <v>7236859.7434060005</v>
      </c>
      <c r="F42" s="978">
        <v>7477014.3796619996</v>
      </c>
      <c r="G42" s="978">
        <v>6588875.1070880042</v>
      </c>
      <c r="H42" s="1016">
        <v>28761734.898478001</v>
      </c>
      <c r="I42" s="990"/>
      <c r="J42" s="990"/>
    </row>
    <row r="43" spans="1:10" s="991" customFormat="1" ht="15" customHeight="1" x14ac:dyDescent="0.25">
      <c r="A43" s="1015" t="s">
        <v>32</v>
      </c>
      <c r="B43" s="1593" t="s">
        <v>397</v>
      </c>
      <c r="C43" s="1594"/>
      <c r="D43" s="1033">
        <v>6881621.3024400063</v>
      </c>
      <c r="E43" s="1033">
        <v>6813758.283921998</v>
      </c>
      <c r="F43" s="1033">
        <v>7491686.9831326008</v>
      </c>
      <c r="G43" s="1033">
        <v>6124229.0449699983</v>
      </c>
      <c r="H43" s="1034">
        <v>27311295.614464603</v>
      </c>
      <c r="I43" s="1032"/>
      <c r="J43" s="990"/>
    </row>
    <row r="44" spans="1:10" ht="15" x14ac:dyDescent="0.25">
      <c r="A44" s="997" t="s">
        <v>398</v>
      </c>
      <c r="B44" s="1035"/>
      <c r="C44" s="1036" t="s">
        <v>33</v>
      </c>
      <c r="D44" s="1037">
        <v>17571.253622000007</v>
      </c>
      <c r="E44" s="1037">
        <v>4658797.2972199991</v>
      </c>
      <c r="F44" s="1037">
        <v>5070754.6227480005</v>
      </c>
      <c r="G44" s="1037">
        <v>3091043.5340879979</v>
      </c>
      <c r="H44" s="1038">
        <v>12838166.707677998</v>
      </c>
      <c r="I44" s="1027"/>
      <c r="J44" s="990"/>
    </row>
    <row r="45" spans="1:10" ht="15" x14ac:dyDescent="0.25">
      <c r="A45" s="997" t="s">
        <v>399</v>
      </c>
      <c r="B45" s="1035"/>
      <c r="C45" s="1039" t="s">
        <v>34</v>
      </c>
      <c r="D45" s="1037">
        <v>0</v>
      </c>
      <c r="E45" s="1037"/>
      <c r="F45" s="1037">
        <v>1589329.7931220005</v>
      </c>
      <c r="G45" s="1037">
        <v>2666175.8480219995</v>
      </c>
      <c r="H45" s="1038">
        <v>4255505.641144</v>
      </c>
      <c r="I45" s="1027"/>
      <c r="J45" s="990"/>
    </row>
    <row r="46" spans="1:10" ht="15.75" customHeight="1" x14ac:dyDescent="0.25">
      <c r="A46" s="997" t="s">
        <v>400</v>
      </c>
      <c r="B46" s="1035"/>
      <c r="C46" s="1039" t="s">
        <v>35</v>
      </c>
      <c r="D46" s="1037">
        <v>6864050.0488180062</v>
      </c>
      <c r="E46" s="1037">
        <v>2154960.9867019993</v>
      </c>
      <c r="F46" s="1037">
        <v>831602.56726259913</v>
      </c>
      <c r="G46" s="1037">
        <v>367009.66286000097</v>
      </c>
      <c r="H46" s="1038">
        <v>10217623.265642606</v>
      </c>
      <c r="I46" s="1027"/>
      <c r="J46" s="990"/>
    </row>
    <row r="47" spans="1:10" s="991" customFormat="1" x14ac:dyDescent="0.25">
      <c r="A47" s="1015" t="s">
        <v>398</v>
      </c>
      <c r="B47" s="1593" t="s">
        <v>401</v>
      </c>
      <c r="C47" s="1594"/>
      <c r="D47" s="1040">
        <v>0.92259478814471596</v>
      </c>
      <c r="E47" s="1040">
        <v>0.94153521354762759</v>
      </c>
      <c r="F47" s="1040">
        <v>1.0019623612749109</v>
      </c>
      <c r="G47" s="1040">
        <v>0.92948021406291925</v>
      </c>
      <c r="H47" s="1041">
        <v>0.94957052176674672</v>
      </c>
      <c r="I47" s="1001"/>
      <c r="J47" s="990"/>
    </row>
    <row r="48" spans="1:10" ht="15" x14ac:dyDescent="0.25">
      <c r="A48" s="997" t="s">
        <v>402</v>
      </c>
      <c r="B48" s="1035"/>
      <c r="C48" s="1036" t="s">
        <v>36</v>
      </c>
      <c r="D48" s="1042">
        <v>2.3557162331903107E-3</v>
      </c>
      <c r="E48" s="1042">
        <v>0.6437595120542372</v>
      </c>
      <c r="F48" s="1042">
        <v>0.67817906523502303</v>
      </c>
      <c r="G48" s="1042">
        <v>0.4691306913319388</v>
      </c>
      <c r="H48" s="1043">
        <v>0.44636273691394607</v>
      </c>
      <c r="J48" s="990"/>
    </row>
    <row r="49" spans="1:10" ht="15" x14ac:dyDescent="0.25">
      <c r="A49" s="997" t="s">
        <v>403</v>
      </c>
      <c r="B49" s="1035"/>
      <c r="C49" s="1039" t="s">
        <v>37</v>
      </c>
      <c r="D49" s="1042">
        <v>0</v>
      </c>
      <c r="E49" s="1042">
        <v>0</v>
      </c>
      <c r="F49" s="1042">
        <v>0.21256208861187809</v>
      </c>
      <c r="G49" s="1042">
        <v>0.40464810831728348</v>
      </c>
      <c r="H49" s="1043">
        <v>0.14795719577295702</v>
      </c>
      <c r="J49" s="990"/>
    </row>
    <row r="50" spans="1:10" ht="15" x14ac:dyDescent="0.25">
      <c r="A50" s="997" t="s">
        <v>404</v>
      </c>
      <c r="B50" s="1035"/>
      <c r="C50" s="1039" t="s">
        <v>38</v>
      </c>
      <c r="D50" s="1042">
        <v>0.92023907191152565</v>
      </c>
      <c r="E50" s="1042">
        <v>0.29777570149339044</v>
      </c>
      <c r="F50" s="1042">
        <v>0.11122120742800978</v>
      </c>
      <c r="G50" s="1042">
        <v>5.5701414413696977E-2</v>
      </c>
      <c r="H50" s="1043">
        <v>0.35525058907984358</v>
      </c>
      <c r="J50" s="990"/>
    </row>
    <row r="51" spans="1:10" s="991" customFormat="1" ht="16.5" thickBot="1" x14ac:dyDescent="0.3">
      <c r="A51" s="1044" t="s">
        <v>405</v>
      </c>
      <c r="B51" s="1615" t="s">
        <v>406</v>
      </c>
      <c r="C51" s="1616"/>
      <c r="D51" s="1045">
        <v>7236859.7434060005</v>
      </c>
      <c r="E51" s="1045">
        <v>7477014.3796619996</v>
      </c>
      <c r="F51" s="1045">
        <v>6588875.1070880042</v>
      </c>
      <c r="G51" s="1045">
        <v>6321510.9623420006</v>
      </c>
      <c r="H51" s="1046">
        <v>27624260.192498006</v>
      </c>
      <c r="J51" s="990"/>
    </row>
    <row r="52" spans="1:10" ht="16.5" thickBot="1" x14ac:dyDescent="0.3">
      <c r="A52" s="1047"/>
      <c r="B52" s="1048"/>
      <c r="C52" s="1049"/>
      <c r="D52" s="1050"/>
      <c r="E52" s="1051"/>
      <c r="F52" s="1051"/>
      <c r="G52" s="1051"/>
      <c r="H52" s="1052"/>
      <c r="J52" s="990"/>
    </row>
    <row r="53" spans="1:10" x14ac:dyDescent="0.25">
      <c r="A53" s="1053">
        <v>1</v>
      </c>
      <c r="B53" s="1595" t="s">
        <v>407</v>
      </c>
      <c r="C53" s="1596"/>
      <c r="D53" s="1054">
        <v>1303679</v>
      </c>
      <c r="E53" s="1054">
        <v>1305432</v>
      </c>
      <c r="F53" s="1054">
        <v>1308515</v>
      </c>
      <c r="G53" s="1054">
        <v>1308397</v>
      </c>
      <c r="H53" s="1055">
        <v>1308397</v>
      </c>
      <c r="I53" s="21"/>
      <c r="J53" s="990"/>
    </row>
    <row r="54" spans="1:10" x14ac:dyDescent="0.25">
      <c r="A54" s="1056">
        <v>2</v>
      </c>
      <c r="B54" s="1599" t="s">
        <v>39</v>
      </c>
      <c r="C54" s="1600"/>
      <c r="D54" s="1057">
        <v>1002695</v>
      </c>
      <c r="E54" s="1057">
        <v>1004350</v>
      </c>
      <c r="F54" s="1057">
        <v>1016651</v>
      </c>
      <c r="G54" s="1057">
        <v>1018757</v>
      </c>
      <c r="H54" s="1058">
        <v>4042453</v>
      </c>
      <c r="I54" s="1027"/>
      <c r="J54" s="990"/>
    </row>
    <row r="55" spans="1:10" x14ac:dyDescent="0.25">
      <c r="A55" s="1056">
        <v>3</v>
      </c>
      <c r="B55" s="1599" t="s">
        <v>40</v>
      </c>
      <c r="C55" s="1600"/>
      <c r="D55" s="1057"/>
      <c r="E55" s="1059"/>
      <c r="F55" s="1057"/>
      <c r="G55" s="1057"/>
      <c r="H55" s="1058">
        <v>0</v>
      </c>
      <c r="J55" s="990"/>
    </row>
    <row r="56" spans="1:10" x14ac:dyDescent="0.25">
      <c r="A56" s="1056">
        <v>4</v>
      </c>
      <c r="B56" s="1599" t="s">
        <v>41</v>
      </c>
      <c r="C56" s="1600"/>
      <c r="D56" s="1057">
        <v>303472</v>
      </c>
      <c r="E56" s="1057">
        <v>304589</v>
      </c>
      <c r="F56" s="1057">
        <v>295744</v>
      </c>
      <c r="G56" s="1057">
        <v>297428</v>
      </c>
      <c r="H56" s="1058">
        <v>1201233</v>
      </c>
      <c r="J56" s="990"/>
    </row>
    <row r="57" spans="1:10" x14ac:dyDescent="0.25">
      <c r="A57" s="1056">
        <v>5</v>
      </c>
      <c r="B57" s="1599" t="s">
        <v>42</v>
      </c>
      <c r="C57" s="1600"/>
      <c r="D57" s="1057"/>
      <c r="E57" s="1057"/>
      <c r="F57" s="1057"/>
      <c r="G57" s="1057"/>
      <c r="H57" s="1058">
        <v>0</v>
      </c>
      <c r="J57" s="990"/>
    </row>
    <row r="58" spans="1:10" x14ac:dyDescent="0.25">
      <c r="A58" s="1056">
        <v>6</v>
      </c>
      <c r="B58" s="1599" t="s">
        <v>43</v>
      </c>
      <c r="C58" s="1600"/>
      <c r="D58" s="1057"/>
      <c r="E58" s="1057"/>
      <c r="F58" s="1057"/>
      <c r="G58" s="1057"/>
      <c r="H58" s="1058">
        <v>0</v>
      </c>
      <c r="J58" s="990"/>
    </row>
    <row r="59" spans="1:10" x14ac:dyDescent="0.25">
      <c r="A59" s="1056">
        <v>7</v>
      </c>
      <c r="B59" s="1599" t="s">
        <v>44</v>
      </c>
      <c r="C59" s="1600"/>
      <c r="D59" s="1057">
        <v>35</v>
      </c>
      <c r="E59" s="1057">
        <v>37</v>
      </c>
      <c r="F59" s="1057">
        <v>149</v>
      </c>
      <c r="G59" s="1057">
        <v>8</v>
      </c>
      <c r="H59" s="1058">
        <v>229</v>
      </c>
      <c r="J59" s="990"/>
    </row>
    <row r="60" spans="1:10" x14ac:dyDescent="0.25">
      <c r="A60" s="1056">
        <v>8</v>
      </c>
      <c r="B60" s="1599" t="s">
        <v>408</v>
      </c>
      <c r="C60" s="1600"/>
      <c r="D60" s="1059">
        <v>535.02</v>
      </c>
      <c r="E60" s="1057">
        <v>696.11999999999989</v>
      </c>
      <c r="F60" s="1057">
        <v>702</v>
      </c>
      <c r="G60" s="1057">
        <v>45.36</v>
      </c>
      <c r="H60" s="1058">
        <v>1978.4999999999998</v>
      </c>
      <c r="J60" s="990"/>
    </row>
    <row r="61" spans="1:10" x14ac:dyDescent="0.25">
      <c r="A61" s="1056">
        <v>9</v>
      </c>
      <c r="B61" s="1601" t="s">
        <v>45</v>
      </c>
      <c r="C61" s="1602"/>
      <c r="D61" s="1060">
        <v>331668</v>
      </c>
      <c r="E61" s="1060">
        <v>313298</v>
      </c>
      <c r="F61" s="1060">
        <v>9807</v>
      </c>
      <c r="G61" s="1060">
        <v>329612</v>
      </c>
      <c r="H61" s="1061">
        <v>984385</v>
      </c>
      <c r="J61" s="990"/>
    </row>
    <row r="62" spans="1:10" ht="16.5" thickBot="1" x14ac:dyDescent="0.3">
      <c r="A62" s="1062">
        <v>10</v>
      </c>
      <c r="B62" s="1587" t="s">
        <v>46</v>
      </c>
      <c r="C62" s="1588"/>
      <c r="D62" s="1063">
        <v>132185.03161599999</v>
      </c>
      <c r="E62" s="1063">
        <v>119493.726433</v>
      </c>
      <c r="F62" s="1063">
        <v>78782.469883600003</v>
      </c>
      <c r="G62" s="1063">
        <v>72485.858833999999</v>
      </c>
      <c r="H62" s="1064">
        <v>402947.08676660003</v>
      </c>
      <c r="I62" s="22"/>
      <c r="J62" s="990"/>
    </row>
    <row r="63" spans="1:10" x14ac:dyDescent="0.25">
      <c r="D63" s="1068"/>
      <c r="E63" s="1069"/>
      <c r="F63" s="1069"/>
      <c r="G63" s="1069"/>
    </row>
    <row r="64" spans="1:10" x14ac:dyDescent="0.25">
      <c r="D64" s="2046" t="s">
        <v>1342</v>
      </c>
      <c r="E64" s="2046"/>
      <c r="F64" s="2046"/>
      <c r="G64" s="2046"/>
      <c r="H64" s="2046"/>
    </row>
    <row r="65" spans="4:7" x14ac:dyDescent="0.25">
      <c r="D65" s="1067"/>
      <c r="E65" s="1067"/>
      <c r="F65" s="1067"/>
      <c r="G65" s="1067"/>
    </row>
  </sheetData>
  <mergeCells count="30">
    <mergeCell ref="D64:H64"/>
    <mergeCell ref="B59:C59"/>
    <mergeCell ref="B60:C60"/>
    <mergeCell ref="A1:C1"/>
    <mergeCell ref="B2:C2"/>
    <mergeCell ref="B3:C3"/>
    <mergeCell ref="B11:C11"/>
    <mergeCell ref="B12:C12"/>
    <mergeCell ref="B17:C17"/>
    <mergeCell ref="B26:C26"/>
    <mergeCell ref="B18:C18"/>
    <mergeCell ref="B22:C22"/>
    <mergeCell ref="B47:C47"/>
    <mergeCell ref="B51:C51"/>
    <mergeCell ref="B62:C62"/>
    <mergeCell ref="B27:C27"/>
    <mergeCell ref="B31:C31"/>
    <mergeCell ref="B37:C37"/>
    <mergeCell ref="B40:C40"/>
    <mergeCell ref="B43:C43"/>
    <mergeCell ref="B35:C35"/>
    <mergeCell ref="B53:C53"/>
    <mergeCell ref="B36:C36"/>
    <mergeCell ref="B42:C42"/>
    <mergeCell ref="B55:C55"/>
    <mergeCell ref="B54:C54"/>
    <mergeCell ref="B61:C61"/>
    <mergeCell ref="B56:C56"/>
    <mergeCell ref="B57:C57"/>
    <mergeCell ref="B58:C58"/>
  </mergeCells>
  <pageMargins left="0.7" right="0.7" top="0.75" bottom="0.75" header="0.3" footer="0.3"/>
  <pageSetup paperSize="9" scale="64" orientation="portrait" horizontalDpi="4294967294" vertic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Q37"/>
  <sheetViews>
    <sheetView view="pageBreakPreview" zoomScale="130" zoomScaleNormal="130" zoomScaleSheetLayoutView="130" workbookViewId="0">
      <selection sqref="A1:N1"/>
    </sheetView>
  </sheetViews>
  <sheetFormatPr defaultRowHeight="11.25" x14ac:dyDescent="0.2"/>
  <cols>
    <col min="1" max="1" width="5.140625" style="18" bestFit="1" customWidth="1"/>
    <col min="2" max="2" width="5.7109375" style="18" bestFit="1" customWidth="1"/>
    <col min="3" max="3" width="5.42578125" style="18" bestFit="1" customWidth="1"/>
    <col min="4" max="4" width="5" style="18" bestFit="1" customWidth="1"/>
    <col min="5" max="5" width="5.28515625" style="18" bestFit="1" customWidth="1"/>
    <col min="6" max="6" width="3.5703125" style="18" bestFit="1" customWidth="1"/>
    <col min="7" max="7" width="6.28515625" style="18" bestFit="1" customWidth="1"/>
    <col min="8" max="8" width="5.42578125" style="18" bestFit="1" customWidth="1"/>
    <col min="9" max="14" width="7.7109375" style="18" customWidth="1"/>
    <col min="15" max="243" width="9.140625" style="18"/>
    <col min="244" max="244" width="5.5703125" style="18" bestFit="1" customWidth="1"/>
    <col min="245" max="245" width="6.85546875" style="18" bestFit="1" customWidth="1"/>
    <col min="246" max="246" width="7" style="18" bestFit="1" customWidth="1"/>
    <col min="247" max="247" width="5.42578125" style="18" bestFit="1" customWidth="1"/>
    <col min="248" max="248" width="6.85546875" style="18" bestFit="1" customWidth="1"/>
    <col min="249" max="250" width="6.85546875" style="18" customWidth="1"/>
    <col min="251" max="251" width="6.5703125" style="18" customWidth="1"/>
    <col min="252" max="256" width="6.85546875" style="18" customWidth="1"/>
    <col min="257" max="257" width="5.42578125" style="18" bestFit="1" customWidth="1"/>
    <col min="258" max="499" width="9.140625" style="18"/>
    <col min="500" max="500" width="5.5703125" style="18" bestFit="1" customWidth="1"/>
    <col min="501" max="501" width="6.85546875" style="18" bestFit="1" customWidth="1"/>
    <col min="502" max="502" width="7" style="18" bestFit="1" customWidth="1"/>
    <col min="503" max="503" width="5.42578125" style="18" bestFit="1" customWidth="1"/>
    <col min="504" max="504" width="6.85546875" style="18" bestFit="1" customWidth="1"/>
    <col min="505" max="506" width="6.85546875" style="18" customWidth="1"/>
    <col min="507" max="507" width="6.5703125" style="18" customWidth="1"/>
    <col min="508" max="512" width="6.85546875" style="18" customWidth="1"/>
    <col min="513" max="513" width="5.42578125" style="18" bestFit="1" customWidth="1"/>
    <col min="514" max="755" width="9.140625" style="18"/>
    <col min="756" max="756" width="5.5703125" style="18" bestFit="1" customWidth="1"/>
    <col min="757" max="757" width="6.85546875" style="18" bestFit="1" customWidth="1"/>
    <col min="758" max="758" width="7" style="18" bestFit="1" customWidth="1"/>
    <col min="759" max="759" width="5.42578125" style="18" bestFit="1" customWidth="1"/>
    <col min="760" max="760" width="6.85546875" style="18" bestFit="1" customWidth="1"/>
    <col min="761" max="762" width="6.85546875" style="18" customWidth="1"/>
    <col min="763" max="763" width="6.5703125" style="18" customWidth="1"/>
    <col min="764" max="768" width="6.85546875" style="18" customWidth="1"/>
    <col min="769" max="769" width="5.42578125" style="18" bestFit="1" customWidth="1"/>
    <col min="770" max="1011" width="9.140625" style="18"/>
    <col min="1012" max="1012" width="5.5703125" style="18" bestFit="1" customWidth="1"/>
    <col min="1013" max="1013" width="6.85546875" style="18" bestFit="1" customWidth="1"/>
    <col min="1014" max="1014" width="7" style="18" bestFit="1" customWidth="1"/>
    <col min="1015" max="1015" width="5.42578125" style="18" bestFit="1" customWidth="1"/>
    <col min="1016" max="1016" width="6.85546875" style="18" bestFit="1" customWidth="1"/>
    <col min="1017" max="1018" width="6.85546875" style="18" customWidth="1"/>
    <col min="1019" max="1019" width="6.5703125" style="18" customWidth="1"/>
    <col min="1020" max="1024" width="6.85546875" style="18" customWidth="1"/>
    <col min="1025" max="1025" width="5.42578125" style="18" bestFit="1" customWidth="1"/>
    <col min="1026" max="1267" width="9.140625" style="18"/>
    <col min="1268" max="1268" width="5.5703125" style="18" bestFit="1" customWidth="1"/>
    <col min="1269" max="1269" width="6.85546875" style="18" bestFit="1" customWidth="1"/>
    <col min="1270" max="1270" width="7" style="18" bestFit="1" customWidth="1"/>
    <col min="1271" max="1271" width="5.42578125" style="18" bestFit="1" customWidth="1"/>
    <col min="1272" max="1272" width="6.85546875" style="18" bestFit="1" customWidth="1"/>
    <col min="1273" max="1274" width="6.85546875" style="18" customWidth="1"/>
    <col min="1275" max="1275" width="6.5703125" style="18" customWidth="1"/>
    <col min="1276" max="1280" width="6.85546875" style="18" customWidth="1"/>
    <col min="1281" max="1281" width="5.42578125" style="18" bestFit="1" customWidth="1"/>
    <col min="1282" max="1523" width="9.140625" style="18"/>
    <col min="1524" max="1524" width="5.5703125" style="18" bestFit="1" customWidth="1"/>
    <col min="1525" max="1525" width="6.85546875" style="18" bestFit="1" customWidth="1"/>
    <col min="1526" max="1526" width="7" style="18" bestFit="1" customWidth="1"/>
    <col min="1527" max="1527" width="5.42578125" style="18" bestFit="1" customWidth="1"/>
    <col min="1528" max="1528" width="6.85546875" style="18" bestFit="1" customWidth="1"/>
    <col min="1529" max="1530" width="6.85546875" style="18" customWidth="1"/>
    <col min="1531" max="1531" width="6.5703125" style="18" customWidth="1"/>
    <col min="1532" max="1536" width="6.85546875" style="18" customWidth="1"/>
    <col min="1537" max="1537" width="5.42578125" style="18" bestFit="1" customWidth="1"/>
    <col min="1538" max="1779" width="9.140625" style="18"/>
    <col min="1780" max="1780" width="5.5703125" style="18" bestFit="1" customWidth="1"/>
    <col min="1781" max="1781" width="6.85546875" style="18" bestFit="1" customWidth="1"/>
    <col min="1782" max="1782" width="7" style="18" bestFit="1" customWidth="1"/>
    <col min="1783" max="1783" width="5.42578125" style="18" bestFit="1" customWidth="1"/>
    <col min="1784" max="1784" width="6.85546875" style="18" bestFit="1" customWidth="1"/>
    <col min="1785" max="1786" width="6.85546875" style="18" customWidth="1"/>
    <col min="1787" max="1787" width="6.5703125" style="18" customWidth="1"/>
    <col min="1788" max="1792" width="6.85546875" style="18" customWidth="1"/>
    <col min="1793" max="1793" width="5.42578125" style="18" bestFit="1" customWidth="1"/>
    <col min="1794" max="2035" width="9.140625" style="18"/>
    <col min="2036" max="2036" width="5.5703125" style="18" bestFit="1" customWidth="1"/>
    <col min="2037" max="2037" width="6.85546875" style="18" bestFit="1" customWidth="1"/>
    <col min="2038" max="2038" width="7" style="18" bestFit="1" customWidth="1"/>
    <col min="2039" max="2039" width="5.42578125" style="18" bestFit="1" customWidth="1"/>
    <col min="2040" max="2040" width="6.85546875" style="18" bestFit="1" customWidth="1"/>
    <col min="2041" max="2042" width="6.85546875" style="18" customWidth="1"/>
    <col min="2043" max="2043" width="6.5703125" style="18" customWidth="1"/>
    <col min="2044" max="2048" width="6.85546875" style="18" customWidth="1"/>
    <col min="2049" max="2049" width="5.42578125" style="18" bestFit="1" customWidth="1"/>
    <col min="2050" max="2291" width="9.140625" style="18"/>
    <col min="2292" max="2292" width="5.5703125" style="18" bestFit="1" customWidth="1"/>
    <col min="2293" max="2293" width="6.85546875" style="18" bestFit="1" customWidth="1"/>
    <col min="2294" max="2294" width="7" style="18" bestFit="1" customWidth="1"/>
    <col min="2295" max="2295" width="5.42578125" style="18" bestFit="1" customWidth="1"/>
    <col min="2296" max="2296" width="6.85546875" style="18" bestFit="1" customWidth="1"/>
    <col min="2297" max="2298" width="6.85546875" style="18" customWidth="1"/>
    <col min="2299" max="2299" width="6.5703125" style="18" customWidth="1"/>
    <col min="2300" max="2304" width="6.85546875" style="18" customWidth="1"/>
    <col min="2305" max="2305" width="5.42578125" style="18" bestFit="1" customWidth="1"/>
    <col min="2306" max="2547" width="9.140625" style="18"/>
    <col min="2548" max="2548" width="5.5703125" style="18" bestFit="1" customWidth="1"/>
    <col min="2549" max="2549" width="6.85546875" style="18" bestFit="1" customWidth="1"/>
    <col min="2550" max="2550" width="7" style="18" bestFit="1" customWidth="1"/>
    <col min="2551" max="2551" width="5.42578125" style="18" bestFit="1" customWidth="1"/>
    <col min="2552" max="2552" width="6.85546875" style="18" bestFit="1" customWidth="1"/>
    <col min="2553" max="2554" width="6.85546875" style="18" customWidth="1"/>
    <col min="2555" max="2555" width="6.5703125" style="18" customWidth="1"/>
    <col min="2556" max="2560" width="6.85546875" style="18" customWidth="1"/>
    <col min="2561" max="2561" width="5.42578125" style="18" bestFit="1" customWidth="1"/>
    <col min="2562" max="2803" width="9.140625" style="18"/>
    <col min="2804" max="2804" width="5.5703125" style="18" bestFit="1" customWidth="1"/>
    <col min="2805" max="2805" width="6.85546875" style="18" bestFit="1" customWidth="1"/>
    <col min="2806" max="2806" width="7" style="18" bestFit="1" customWidth="1"/>
    <col min="2807" max="2807" width="5.42578125" style="18" bestFit="1" customWidth="1"/>
    <col min="2808" max="2808" width="6.85546875" style="18" bestFit="1" customWidth="1"/>
    <col min="2809" max="2810" width="6.85546875" style="18" customWidth="1"/>
    <col min="2811" max="2811" width="6.5703125" style="18" customWidth="1"/>
    <col min="2812" max="2816" width="6.85546875" style="18" customWidth="1"/>
    <col min="2817" max="2817" width="5.42578125" style="18" bestFit="1" customWidth="1"/>
    <col min="2818" max="3059" width="9.140625" style="18"/>
    <col min="3060" max="3060" width="5.5703125" style="18" bestFit="1" customWidth="1"/>
    <col min="3061" max="3061" width="6.85546875" style="18" bestFit="1" customWidth="1"/>
    <col min="3062" max="3062" width="7" style="18" bestFit="1" customWidth="1"/>
    <col min="3063" max="3063" width="5.42578125" style="18" bestFit="1" customWidth="1"/>
    <col min="3064" max="3064" width="6.85546875" style="18" bestFit="1" customWidth="1"/>
    <col min="3065" max="3066" width="6.85546875" style="18" customWidth="1"/>
    <col min="3067" max="3067" width="6.5703125" style="18" customWidth="1"/>
    <col min="3068" max="3072" width="6.85546875" style="18" customWidth="1"/>
    <col min="3073" max="3073" width="5.42578125" style="18" bestFit="1" customWidth="1"/>
    <col min="3074" max="3315" width="9.140625" style="18"/>
    <col min="3316" max="3316" width="5.5703125" style="18" bestFit="1" customWidth="1"/>
    <col min="3317" max="3317" width="6.85546875" style="18" bestFit="1" customWidth="1"/>
    <col min="3318" max="3318" width="7" style="18" bestFit="1" customWidth="1"/>
    <col min="3319" max="3319" width="5.42578125" style="18" bestFit="1" customWidth="1"/>
    <col min="3320" max="3320" width="6.85546875" style="18" bestFit="1" customWidth="1"/>
    <col min="3321" max="3322" width="6.85546875" style="18" customWidth="1"/>
    <col min="3323" max="3323" width="6.5703125" style="18" customWidth="1"/>
    <col min="3324" max="3328" width="6.85546875" style="18" customWidth="1"/>
    <col min="3329" max="3329" width="5.42578125" style="18" bestFit="1" customWidth="1"/>
    <col min="3330" max="3571" width="9.140625" style="18"/>
    <col min="3572" max="3572" width="5.5703125" style="18" bestFit="1" customWidth="1"/>
    <col min="3573" max="3573" width="6.85546875" style="18" bestFit="1" customWidth="1"/>
    <col min="3574" max="3574" width="7" style="18" bestFit="1" customWidth="1"/>
    <col min="3575" max="3575" width="5.42578125" style="18" bestFit="1" customWidth="1"/>
    <col min="3576" max="3576" width="6.85546875" style="18" bestFit="1" customWidth="1"/>
    <col min="3577" max="3578" width="6.85546875" style="18" customWidth="1"/>
    <col min="3579" max="3579" width="6.5703125" style="18" customWidth="1"/>
    <col min="3580" max="3584" width="6.85546875" style="18" customWidth="1"/>
    <col min="3585" max="3585" width="5.42578125" style="18" bestFit="1" customWidth="1"/>
    <col min="3586" max="3827" width="9.140625" style="18"/>
    <col min="3828" max="3828" width="5.5703125" style="18" bestFit="1" customWidth="1"/>
    <col min="3829" max="3829" width="6.85546875" style="18" bestFit="1" customWidth="1"/>
    <col min="3830" max="3830" width="7" style="18" bestFit="1" customWidth="1"/>
    <col min="3831" max="3831" width="5.42578125" style="18" bestFit="1" customWidth="1"/>
    <col min="3832" max="3832" width="6.85546875" style="18" bestFit="1" customWidth="1"/>
    <col min="3833" max="3834" width="6.85546875" style="18" customWidth="1"/>
    <col min="3835" max="3835" width="6.5703125" style="18" customWidth="1"/>
    <col min="3836" max="3840" width="6.85546875" style="18" customWidth="1"/>
    <col min="3841" max="3841" width="5.42578125" style="18" bestFit="1" customWidth="1"/>
    <col min="3842" max="4083" width="9.140625" style="18"/>
    <col min="4084" max="4084" width="5.5703125" style="18" bestFit="1" customWidth="1"/>
    <col min="4085" max="4085" width="6.85546875" style="18" bestFit="1" customWidth="1"/>
    <col min="4086" max="4086" width="7" style="18" bestFit="1" customWidth="1"/>
    <col min="4087" max="4087" width="5.42578125" style="18" bestFit="1" customWidth="1"/>
    <col min="4088" max="4088" width="6.85546875" style="18" bestFit="1" customWidth="1"/>
    <col min="4089" max="4090" width="6.85546875" style="18" customWidth="1"/>
    <col min="4091" max="4091" width="6.5703125" style="18" customWidth="1"/>
    <col min="4092" max="4096" width="6.85546875" style="18" customWidth="1"/>
    <col min="4097" max="4097" width="5.42578125" style="18" bestFit="1" customWidth="1"/>
    <col min="4098" max="4339" width="9.140625" style="18"/>
    <col min="4340" max="4340" width="5.5703125" style="18" bestFit="1" customWidth="1"/>
    <col min="4341" max="4341" width="6.85546875" style="18" bestFit="1" customWidth="1"/>
    <col min="4342" max="4342" width="7" style="18" bestFit="1" customWidth="1"/>
    <col min="4343" max="4343" width="5.42578125" style="18" bestFit="1" customWidth="1"/>
    <col min="4344" max="4344" width="6.85546875" style="18" bestFit="1" customWidth="1"/>
    <col min="4345" max="4346" width="6.85546875" style="18" customWidth="1"/>
    <col min="4347" max="4347" width="6.5703125" style="18" customWidth="1"/>
    <col min="4348" max="4352" width="6.85546875" style="18" customWidth="1"/>
    <col min="4353" max="4353" width="5.42578125" style="18" bestFit="1" customWidth="1"/>
    <col min="4354" max="4595" width="9.140625" style="18"/>
    <col min="4596" max="4596" width="5.5703125" style="18" bestFit="1" customWidth="1"/>
    <col min="4597" max="4597" width="6.85546875" style="18" bestFit="1" customWidth="1"/>
    <col min="4598" max="4598" width="7" style="18" bestFit="1" customWidth="1"/>
    <col min="4599" max="4599" width="5.42578125" style="18" bestFit="1" customWidth="1"/>
    <col min="4600" max="4600" width="6.85546875" style="18" bestFit="1" customWidth="1"/>
    <col min="4601" max="4602" width="6.85546875" style="18" customWidth="1"/>
    <col min="4603" max="4603" width="6.5703125" style="18" customWidth="1"/>
    <col min="4604" max="4608" width="6.85546875" style="18" customWidth="1"/>
    <col min="4609" max="4609" width="5.42578125" style="18" bestFit="1" customWidth="1"/>
    <col min="4610" max="4851" width="9.140625" style="18"/>
    <col min="4852" max="4852" width="5.5703125" style="18" bestFit="1" customWidth="1"/>
    <col min="4853" max="4853" width="6.85546875" style="18" bestFit="1" customWidth="1"/>
    <col min="4854" max="4854" width="7" style="18" bestFit="1" customWidth="1"/>
    <col min="4855" max="4855" width="5.42578125" style="18" bestFit="1" customWidth="1"/>
    <col min="4856" max="4856" width="6.85546875" style="18" bestFit="1" customWidth="1"/>
    <col min="4857" max="4858" width="6.85546875" style="18" customWidth="1"/>
    <col min="4859" max="4859" width="6.5703125" style="18" customWidth="1"/>
    <col min="4860" max="4864" width="6.85546875" style="18" customWidth="1"/>
    <col min="4865" max="4865" width="5.42578125" style="18" bestFit="1" customWidth="1"/>
    <col min="4866" max="5107" width="9.140625" style="18"/>
    <col min="5108" max="5108" width="5.5703125" style="18" bestFit="1" customWidth="1"/>
    <col min="5109" max="5109" width="6.85546875" style="18" bestFit="1" customWidth="1"/>
    <col min="5110" max="5110" width="7" style="18" bestFit="1" customWidth="1"/>
    <col min="5111" max="5111" width="5.42578125" style="18" bestFit="1" customWidth="1"/>
    <col min="5112" max="5112" width="6.85546875" style="18" bestFit="1" customWidth="1"/>
    <col min="5113" max="5114" width="6.85546875" style="18" customWidth="1"/>
    <col min="5115" max="5115" width="6.5703125" style="18" customWidth="1"/>
    <col min="5116" max="5120" width="6.85546875" style="18" customWidth="1"/>
    <col min="5121" max="5121" width="5.42578125" style="18" bestFit="1" customWidth="1"/>
    <col min="5122" max="5363" width="9.140625" style="18"/>
    <col min="5364" max="5364" width="5.5703125" style="18" bestFit="1" customWidth="1"/>
    <col min="5365" max="5365" width="6.85546875" style="18" bestFit="1" customWidth="1"/>
    <col min="5366" max="5366" width="7" style="18" bestFit="1" customWidth="1"/>
    <col min="5367" max="5367" width="5.42578125" style="18" bestFit="1" customWidth="1"/>
    <col min="5368" max="5368" width="6.85546875" style="18" bestFit="1" customWidth="1"/>
    <col min="5369" max="5370" width="6.85546875" style="18" customWidth="1"/>
    <col min="5371" max="5371" width="6.5703125" style="18" customWidth="1"/>
    <col min="5372" max="5376" width="6.85546875" style="18" customWidth="1"/>
    <col min="5377" max="5377" width="5.42578125" style="18" bestFit="1" customWidth="1"/>
    <col min="5378" max="5619" width="9.140625" style="18"/>
    <col min="5620" max="5620" width="5.5703125" style="18" bestFit="1" customWidth="1"/>
    <col min="5621" max="5621" width="6.85546875" style="18" bestFit="1" customWidth="1"/>
    <col min="5622" max="5622" width="7" style="18" bestFit="1" customWidth="1"/>
    <col min="5623" max="5623" width="5.42578125" style="18" bestFit="1" customWidth="1"/>
    <col min="5624" max="5624" width="6.85546875" style="18" bestFit="1" customWidth="1"/>
    <col min="5625" max="5626" width="6.85546875" style="18" customWidth="1"/>
    <col min="5627" max="5627" width="6.5703125" style="18" customWidth="1"/>
    <col min="5628" max="5632" width="6.85546875" style="18" customWidth="1"/>
    <col min="5633" max="5633" width="5.42578125" style="18" bestFit="1" customWidth="1"/>
    <col min="5634" max="5875" width="9.140625" style="18"/>
    <col min="5876" max="5876" width="5.5703125" style="18" bestFit="1" customWidth="1"/>
    <col min="5877" max="5877" width="6.85546875" style="18" bestFit="1" customWidth="1"/>
    <col min="5878" max="5878" width="7" style="18" bestFit="1" customWidth="1"/>
    <col min="5879" max="5879" width="5.42578125" style="18" bestFit="1" customWidth="1"/>
    <col min="5880" max="5880" width="6.85546875" style="18" bestFit="1" customWidth="1"/>
    <col min="5881" max="5882" width="6.85546875" style="18" customWidth="1"/>
    <col min="5883" max="5883" width="6.5703125" style="18" customWidth="1"/>
    <col min="5884" max="5888" width="6.85546875" style="18" customWidth="1"/>
    <col min="5889" max="5889" width="5.42578125" style="18" bestFit="1" customWidth="1"/>
    <col min="5890" max="6131" width="9.140625" style="18"/>
    <col min="6132" max="6132" width="5.5703125" style="18" bestFit="1" customWidth="1"/>
    <col min="6133" max="6133" width="6.85546875" style="18" bestFit="1" customWidth="1"/>
    <col min="6134" max="6134" width="7" style="18" bestFit="1" customWidth="1"/>
    <col min="6135" max="6135" width="5.42578125" style="18" bestFit="1" customWidth="1"/>
    <col min="6136" max="6136" width="6.85546875" style="18" bestFit="1" customWidth="1"/>
    <col min="6137" max="6138" width="6.85546875" style="18" customWidth="1"/>
    <col min="6139" max="6139" width="6.5703125" style="18" customWidth="1"/>
    <col min="6140" max="6144" width="6.85546875" style="18" customWidth="1"/>
    <col min="6145" max="6145" width="5.42578125" style="18" bestFit="1" customWidth="1"/>
    <col min="6146" max="6387" width="9.140625" style="18"/>
    <col min="6388" max="6388" width="5.5703125" style="18" bestFit="1" customWidth="1"/>
    <col min="6389" max="6389" width="6.85546875" style="18" bestFit="1" customWidth="1"/>
    <col min="6390" max="6390" width="7" style="18" bestFit="1" customWidth="1"/>
    <col min="6391" max="6391" width="5.42578125" style="18" bestFit="1" customWidth="1"/>
    <col min="6392" max="6392" width="6.85546875" style="18" bestFit="1" customWidth="1"/>
    <col min="6393" max="6394" width="6.85546875" style="18" customWidth="1"/>
    <col min="6395" max="6395" width="6.5703125" style="18" customWidth="1"/>
    <col min="6396" max="6400" width="6.85546875" style="18" customWidth="1"/>
    <col min="6401" max="6401" width="5.42578125" style="18" bestFit="1" customWidth="1"/>
    <col min="6402" max="6643" width="9.140625" style="18"/>
    <col min="6644" max="6644" width="5.5703125" style="18" bestFit="1" customWidth="1"/>
    <col min="6645" max="6645" width="6.85546875" style="18" bestFit="1" customWidth="1"/>
    <col min="6646" max="6646" width="7" style="18" bestFit="1" customWidth="1"/>
    <col min="6647" max="6647" width="5.42578125" style="18" bestFit="1" customWidth="1"/>
    <col min="6648" max="6648" width="6.85546875" style="18" bestFit="1" customWidth="1"/>
    <col min="6649" max="6650" width="6.85546875" style="18" customWidth="1"/>
    <col min="6651" max="6651" width="6.5703125" style="18" customWidth="1"/>
    <col min="6652" max="6656" width="6.85546875" style="18" customWidth="1"/>
    <col min="6657" max="6657" width="5.42578125" style="18" bestFit="1" customWidth="1"/>
    <col min="6658" max="6899" width="9.140625" style="18"/>
    <col min="6900" max="6900" width="5.5703125" style="18" bestFit="1" customWidth="1"/>
    <col min="6901" max="6901" width="6.85546875" style="18" bestFit="1" customWidth="1"/>
    <col min="6902" max="6902" width="7" style="18" bestFit="1" customWidth="1"/>
    <col min="6903" max="6903" width="5.42578125" style="18" bestFit="1" customWidth="1"/>
    <col min="6904" max="6904" width="6.85546875" style="18" bestFit="1" customWidth="1"/>
    <col min="6905" max="6906" width="6.85546875" style="18" customWidth="1"/>
    <col min="6907" max="6907" width="6.5703125" style="18" customWidth="1"/>
    <col min="6908" max="6912" width="6.85546875" style="18" customWidth="1"/>
    <col min="6913" max="6913" width="5.42578125" style="18" bestFit="1" customWidth="1"/>
    <col min="6914" max="7155" width="9.140625" style="18"/>
    <col min="7156" max="7156" width="5.5703125" style="18" bestFit="1" customWidth="1"/>
    <col min="7157" max="7157" width="6.85546875" style="18" bestFit="1" customWidth="1"/>
    <col min="7158" max="7158" width="7" style="18" bestFit="1" customWidth="1"/>
    <col min="7159" max="7159" width="5.42578125" style="18" bestFit="1" customWidth="1"/>
    <col min="7160" max="7160" width="6.85546875" style="18" bestFit="1" customWidth="1"/>
    <col min="7161" max="7162" width="6.85546875" style="18" customWidth="1"/>
    <col min="7163" max="7163" width="6.5703125" style="18" customWidth="1"/>
    <col min="7164" max="7168" width="6.85546875" style="18" customWidth="1"/>
    <col min="7169" max="7169" width="5.42578125" style="18" bestFit="1" customWidth="1"/>
    <col min="7170" max="7411" width="9.140625" style="18"/>
    <col min="7412" max="7412" width="5.5703125" style="18" bestFit="1" customWidth="1"/>
    <col min="7413" max="7413" width="6.85546875" style="18" bestFit="1" customWidth="1"/>
    <col min="7414" max="7414" width="7" style="18" bestFit="1" customWidth="1"/>
    <col min="7415" max="7415" width="5.42578125" style="18" bestFit="1" customWidth="1"/>
    <col min="7416" max="7416" width="6.85546875" style="18" bestFit="1" customWidth="1"/>
    <col min="7417" max="7418" width="6.85546875" style="18" customWidth="1"/>
    <col min="7419" max="7419" width="6.5703125" style="18" customWidth="1"/>
    <col min="7420" max="7424" width="6.85546875" style="18" customWidth="1"/>
    <col min="7425" max="7425" width="5.42578125" style="18" bestFit="1" customWidth="1"/>
    <col min="7426" max="7667" width="9.140625" style="18"/>
    <col min="7668" max="7668" width="5.5703125" style="18" bestFit="1" customWidth="1"/>
    <col min="7669" max="7669" width="6.85546875" style="18" bestFit="1" customWidth="1"/>
    <col min="7670" max="7670" width="7" style="18" bestFit="1" customWidth="1"/>
    <col min="7671" max="7671" width="5.42578125" style="18" bestFit="1" customWidth="1"/>
    <col min="7672" max="7672" width="6.85546875" style="18" bestFit="1" customWidth="1"/>
    <col min="7673" max="7674" width="6.85546875" style="18" customWidth="1"/>
    <col min="7675" max="7675" width="6.5703125" style="18" customWidth="1"/>
    <col min="7676" max="7680" width="6.85546875" style="18" customWidth="1"/>
    <col min="7681" max="7681" width="5.42578125" style="18" bestFit="1" customWidth="1"/>
    <col min="7682" max="7923" width="9.140625" style="18"/>
    <col min="7924" max="7924" width="5.5703125" style="18" bestFit="1" customWidth="1"/>
    <col min="7925" max="7925" width="6.85546875" style="18" bestFit="1" customWidth="1"/>
    <col min="7926" max="7926" width="7" style="18" bestFit="1" customWidth="1"/>
    <col min="7927" max="7927" width="5.42578125" style="18" bestFit="1" customWidth="1"/>
    <col min="7928" max="7928" width="6.85546875" style="18" bestFit="1" customWidth="1"/>
    <col min="7929" max="7930" width="6.85546875" style="18" customWidth="1"/>
    <col min="7931" max="7931" width="6.5703125" style="18" customWidth="1"/>
    <col min="7932" max="7936" width="6.85546875" style="18" customWidth="1"/>
    <col min="7937" max="7937" width="5.42578125" style="18" bestFit="1" customWidth="1"/>
    <col min="7938" max="8179" width="9.140625" style="18"/>
    <col min="8180" max="8180" width="5.5703125" style="18" bestFit="1" customWidth="1"/>
    <col min="8181" max="8181" width="6.85546875" style="18" bestFit="1" customWidth="1"/>
    <col min="8182" max="8182" width="7" style="18" bestFit="1" customWidth="1"/>
    <col min="8183" max="8183" width="5.42578125" style="18" bestFit="1" customWidth="1"/>
    <col min="8184" max="8184" width="6.85546875" style="18" bestFit="1" customWidth="1"/>
    <col min="8185" max="8186" width="6.85546875" style="18" customWidth="1"/>
    <col min="8187" max="8187" width="6.5703125" style="18" customWidth="1"/>
    <col min="8188" max="8192" width="6.85546875" style="18" customWidth="1"/>
    <col min="8193" max="8193" width="5.42578125" style="18" bestFit="1" customWidth="1"/>
    <col min="8194" max="8435" width="9.140625" style="18"/>
    <col min="8436" max="8436" width="5.5703125" style="18" bestFit="1" customWidth="1"/>
    <col min="8437" max="8437" width="6.85546875" style="18" bestFit="1" customWidth="1"/>
    <col min="8438" max="8438" width="7" style="18" bestFit="1" customWidth="1"/>
    <col min="8439" max="8439" width="5.42578125" style="18" bestFit="1" customWidth="1"/>
    <col min="8440" max="8440" width="6.85546875" style="18" bestFit="1" customWidth="1"/>
    <col min="8441" max="8442" width="6.85546875" style="18" customWidth="1"/>
    <col min="8443" max="8443" width="6.5703125" style="18" customWidth="1"/>
    <col min="8444" max="8448" width="6.85546875" style="18" customWidth="1"/>
    <col min="8449" max="8449" width="5.42578125" style="18" bestFit="1" customWidth="1"/>
    <col min="8450" max="8691" width="9.140625" style="18"/>
    <col min="8692" max="8692" width="5.5703125" style="18" bestFit="1" customWidth="1"/>
    <col min="8693" max="8693" width="6.85546875" style="18" bestFit="1" customWidth="1"/>
    <col min="8694" max="8694" width="7" style="18" bestFit="1" customWidth="1"/>
    <col min="8695" max="8695" width="5.42578125" style="18" bestFit="1" customWidth="1"/>
    <col min="8696" max="8696" width="6.85546875" style="18" bestFit="1" customWidth="1"/>
    <col min="8697" max="8698" width="6.85546875" style="18" customWidth="1"/>
    <col min="8699" max="8699" width="6.5703125" style="18" customWidth="1"/>
    <col min="8700" max="8704" width="6.85546875" style="18" customWidth="1"/>
    <col min="8705" max="8705" width="5.42578125" style="18" bestFit="1" customWidth="1"/>
    <col min="8706" max="8947" width="9.140625" style="18"/>
    <col min="8948" max="8948" width="5.5703125" style="18" bestFit="1" customWidth="1"/>
    <col min="8949" max="8949" width="6.85546875" style="18" bestFit="1" customWidth="1"/>
    <col min="8950" max="8950" width="7" style="18" bestFit="1" customWidth="1"/>
    <col min="8951" max="8951" width="5.42578125" style="18" bestFit="1" customWidth="1"/>
    <col min="8952" max="8952" width="6.85546875" style="18" bestFit="1" customWidth="1"/>
    <col min="8953" max="8954" width="6.85546875" style="18" customWidth="1"/>
    <col min="8955" max="8955" width="6.5703125" style="18" customWidth="1"/>
    <col min="8956" max="8960" width="6.85546875" style="18" customWidth="1"/>
    <col min="8961" max="8961" width="5.42578125" style="18" bestFit="1" customWidth="1"/>
    <col min="8962" max="9203" width="9.140625" style="18"/>
    <col min="9204" max="9204" width="5.5703125" style="18" bestFit="1" customWidth="1"/>
    <col min="9205" max="9205" width="6.85546875" style="18" bestFit="1" customWidth="1"/>
    <col min="9206" max="9206" width="7" style="18" bestFit="1" customWidth="1"/>
    <col min="9207" max="9207" width="5.42578125" style="18" bestFit="1" customWidth="1"/>
    <col min="9208" max="9208" width="6.85546875" style="18" bestFit="1" customWidth="1"/>
    <col min="9209" max="9210" width="6.85546875" style="18" customWidth="1"/>
    <col min="9211" max="9211" width="6.5703125" style="18" customWidth="1"/>
    <col min="9212" max="9216" width="6.85546875" style="18" customWidth="1"/>
    <col min="9217" max="9217" width="5.42578125" style="18" bestFit="1" customWidth="1"/>
    <col min="9218" max="9459" width="9.140625" style="18"/>
    <col min="9460" max="9460" width="5.5703125" style="18" bestFit="1" customWidth="1"/>
    <col min="9461" max="9461" width="6.85546875" style="18" bestFit="1" customWidth="1"/>
    <col min="9462" max="9462" width="7" style="18" bestFit="1" customWidth="1"/>
    <col min="9463" max="9463" width="5.42578125" style="18" bestFit="1" customWidth="1"/>
    <col min="9464" max="9464" width="6.85546875" style="18" bestFit="1" customWidth="1"/>
    <col min="9465" max="9466" width="6.85546875" style="18" customWidth="1"/>
    <col min="9467" max="9467" width="6.5703125" style="18" customWidth="1"/>
    <col min="9468" max="9472" width="6.85546875" style="18" customWidth="1"/>
    <col min="9473" max="9473" width="5.42578125" style="18" bestFit="1" customWidth="1"/>
    <col min="9474" max="9715" width="9.140625" style="18"/>
    <col min="9716" max="9716" width="5.5703125" style="18" bestFit="1" customWidth="1"/>
    <col min="9717" max="9717" width="6.85546875" style="18" bestFit="1" customWidth="1"/>
    <col min="9718" max="9718" width="7" style="18" bestFit="1" customWidth="1"/>
    <col min="9719" max="9719" width="5.42578125" style="18" bestFit="1" customWidth="1"/>
    <col min="9720" max="9720" width="6.85546875" style="18" bestFit="1" customWidth="1"/>
    <col min="9721" max="9722" width="6.85546875" style="18" customWidth="1"/>
    <col min="9723" max="9723" width="6.5703125" style="18" customWidth="1"/>
    <col min="9724" max="9728" width="6.85546875" style="18" customWidth="1"/>
    <col min="9729" max="9729" width="5.42578125" style="18" bestFit="1" customWidth="1"/>
    <col min="9730" max="9971" width="9.140625" style="18"/>
    <col min="9972" max="9972" width="5.5703125" style="18" bestFit="1" customWidth="1"/>
    <col min="9973" max="9973" width="6.85546875" style="18" bestFit="1" customWidth="1"/>
    <col min="9974" max="9974" width="7" style="18" bestFit="1" customWidth="1"/>
    <col min="9975" max="9975" width="5.42578125" style="18" bestFit="1" customWidth="1"/>
    <col min="9976" max="9976" width="6.85546875" style="18" bestFit="1" customWidth="1"/>
    <col min="9977" max="9978" width="6.85546875" style="18" customWidth="1"/>
    <col min="9979" max="9979" width="6.5703125" style="18" customWidth="1"/>
    <col min="9980" max="9984" width="6.85546875" style="18" customWidth="1"/>
    <col min="9985" max="9985" width="5.42578125" style="18" bestFit="1" customWidth="1"/>
    <col min="9986" max="10227" width="9.140625" style="18"/>
    <col min="10228" max="10228" width="5.5703125" style="18" bestFit="1" customWidth="1"/>
    <col min="10229" max="10229" width="6.85546875" style="18" bestFit="1" customWidth="1"/>
    <col min="10230" max="10230" width="7" style="18" bestFit="1" customWidth="1"/>
    <col min="10231" max="10231" width="5.42578125" style="18" bestFit="1" customWidth="1"/>
    <col min="10232" max="10232" width="6.85546875" style="18" bestFit="1" customWidth="1"/>
    <col min="10233" max="10234" width="6.85546875" style="18" customWidth="1"/>
    <col min="10235" max="10235" width="6.5703125" style="18" customWidth="1"/>
    <col min="10236" max="10240" width="6.85546875" style="18" customWidth="1"/>
    <col min="10241" max="10241" width="5.42578125" style="18" bestFit="1" customWidth="1"/>
    <col min="10242" max="10483" width="9.140625" style="18"/>
    <col min="10484" max="10484" width="5.5703125" style="18" bestFit="1" customWidth="1"/>
    <col min="10485" max="10485" width="6.85546875" style="18" bestFit="1" customWidth="1"/>
    <col min="10486" max="10486" width="7" style="18" bestFit="1" customWidth="1"/>
    <col min="10487" max="10487" width="5.42578125" style="18" bestFit="1" customWidth="1"/>
    <col min="10488" max="10488" width="6.85546875" style="18" bestFit="1" customWidth="1"/>
    <col min="10489" max="10490" width="6.85546875" style="18" customWidth="1"/>
    <col min="10491" max="10491" width="6.5703125" style="18" customWidth="1"/>
    <col min="10492" max="10496" width="6.85546875" style="18" customWidth="1"/>
    <col min="10497" max="10497" width="5.42578125" style="18" bestFit="1" customWidth="1"/>
    <col min="10498" max="10739" width="9.140625" style="18"/>
    <col min="10740" max="10740" width="5.5703125" style="18" bestFit="1" customWidth="1"/>
    <col min="10741" max="10741" width="6.85546875" style="18" bestFit="1" customWidth="1"/>
    <col min="10742" max="10742" width="7" style="18" bestFit="1" customWidth="1"/>
    <col min="10743" max="10743" width="5.42578125" style="18" bestFit="1" customWidth="1"/>
    <col min="10744" max="10744" width="6.85546875" style="18" bestFit="1" customWidth="1"/>
    <col min="10745" max="10746" width="6.85546875" style="18" customWidth="1"/>
    <col min="10747" max="10747" width="6.5703125" style="18" customWidth="1"/>
    <col min="10748" max="10752" width="6.85546875" style="18" customWidth="1"/>
    <col min="10753" max="10753" width="5.42578125" style="18" bestFit="1" customWidth="1"/>
    <col min="10754" max="10995" width="9.140625" style="18"/>
    <col min="10996" max="10996" width="5.5703125" style="18" bestFit="1" customWidth="1"/>
    <col min="10997" max="10997" width="6.85546875" style="18" bestFit="1" customWidth="1"/>
    <col min="10998" max="10998" width="7" style="18" bestFit="1" customWidth="1"/>
    <col min="10999" max="10999" width="5.42578125" style="18" bestFit="1" customWidth="1"/>
    <col min="11000" max="11000" width="6.85546875" style="18" bestFit="1" customWidth="1"/>
    <col min="11001" max="11002" width="6.85546875" style="18" customWidth="1"/>
    <col min="11003" max="11003" width="6.5703125" style="18" customWidth="1"/>
    <col min="11004" max="11008" width="6.85546875" style="18" customWidth="1"/>
    <col min="11009" max="11009" width="5.42578125" style="18" bestFit="1" customWidth="1"/>
    <col min="11010" max="11251" width="9.140625" style="18"/>
    <col min="11252" max="11252" width="5.5703125" style="18" bestFit="1" customWidth="1"/>
    <col min="11253" max="11253" width="6.85546875" style="18" bestFit="1" customWidth="1"/>
    <col min="11254" max="11254" width="7" style="18" bestFit="1" customWidth="1"/>
    <col min="11255" max="11255" width="5.42578125" style="18" bestFit="1" customWidth="1"/>
    <col min="11256" max="11256" width="6.85546875" style="18" bestFit="1" customWidth="1"/>
    <col min="11257" max="11258" width="6.85546875" style="18" customWidth="1"/>
    <col min="11259" max="11259" width="6.5703125" style="18" customWidth="1"/>
    <col min="11260" max="11264" width="6.85546875" style="18" customWidth="1"/>
    <col min="11265" max="11265" width="5.42578125" style="18" bestFit="1" customWidth="1"/>
    <col min="11266" max="11507" width="9.140625" style="18"/>
    <col min="11508" max="11508" width="5.5703125" style="18" bestFit="1" customWidth="1"/>
    <col min="11509" max="11509" width="6.85546875" style="18" bestFit="1" customWidth="1"/>
    <col min="11510" max="11510" width="7" style="18" bestFit="1" customWidth="1"/>
    <col min="11511" max="11511" width="5.42578125" style="18" bestFit="1" customWidth="1"/>
    <col min="11512" max="11512" width="6.85546875" style="18" bestFit="1" customWidth="1"/>
    <col min="11513" max="11514" width="6.85546875" style="18" customWidth="1"/>
    <col min="11515" max="11515" width="6.5703125" style="18" customWidth="1"/>
    <col min="11516" max="11520" width="6.85546875" style="18" customWidth="1"/>
    <col min="11521" max="11521" width="5.42578125" style="18" bestFit="1" customWidth="1"/>
    <col min="11522" max="11763" width="9.140625" style="18"/>
    <col min="11764" max="11764" width="5.5703125" style="18" bestFit="1" customWidth="1"/>
    <col min="11765" max="11765" width="6.85546875" style="18" bestFit="1" customWidth="1"/>
    <col min="11766" max="11766" width="7" style="18" bestFit="1" customWidth="1"/>
    <col min="11767" max="11767" width="5.42578125" style="18" bestFit="1" customWidth="1"/>
    <col min="11768" max="11768" width="6.85546875" style="18" bestFit="1" customWidth="1"/>
    <col min="11769" max="11770" width="6.85546875" style="18" customWidth="1"/>
    <col min="11771" max="11771" width="6.5703125" style="18" customWidth="1"/>
    <col min="11772" max="11776" width="6.85546875" style="18" customWidth="1"/>
    <col min="11777" max="11777" width="5.42578125" style="18" bestFit="1" customWidth="1"/>
    <col min="11778" max="12019" width="9.140625" style="18"/>
    <col min="12020" max="12020" width="5.5703125" style="18" bestFit="1" customWidth="1"/>
    <col min="12021" max="12021" width="6.85546875" style="18" bestFit="1" customWidth="1"/>
    <col min="12022" max="12022" width="7" style="18" bestFit="1" customWidth="1"/>
    <col min="12023" max="12023" width="5.42578125" style="18" bestFit="1" customWidth="1"/>
    <col min="12024" max="12024" width="6.85546875" style="18" bestFit="1" customWidth="1"/>
    <col min="12025" max="12026" width="6.85546875" style="18" customWidth="1"/>
    <col min="12027" max="12027" width="6.5703125" style="18" customWidth="1"/>
    <col min="12028" max="12032" width="6.85546875" style="18" customWidth="1"/>
    <col min="12033" max="12033" width="5.42578125" style="18" bestFit="1" customWidth="1"/>
    <col min="12034" max="12275" width="9.140625" style="18"/>
    <col min="12276" max="12276" width="5.5703125" style="18" bestFit="1" customWidth="1"/>
    <col min="12277" max="12277" width="6.85546875" style="18" bestFit="1" customWidth="1"/>
    <col min="12278" max="12278" width="7" style="18" bestFit="1" customWidth="1"/>
    <col min="12279" max="12279" width="5.42578125" style="18" bestFit="1" customWidth="1"/>
    <col min="12280" max="12280" width="6.85546875" style="18" bestFit="1" customWidth="1"/>
    <col min="12281" max="12282" width="6.85546875" style="18" customWidth="1"/>
    <col min="12283" max="12283" width="6.5703125" style="18" customWidth="1"/>
    <col min="12284" max="12288" width="6.85546875" style="18" customWidth="1"/>
    <col min="12289" max="12289" width="5.42578125" style="18" bestFit="1" customWidth="1"/>
    <col min="12290" max="12531" width="9.140625" style="18"/>
    <col min="12532" max="12532" width="5.5703125" style="18" bestFit="1" customWidth="1"/>
    <col min="12533" max="12533" width="6.85546875" style="18" bestFit="1" customWidth="1"/>
    <col min="12534" max="12534" width="7" style="18" bestFit="1" customWidth="1"/>
    <col min="12535" max="12535" width="5.42578125" style="18" bestFit="1" customWidth="1"/>
    <col min="12536" max="12536" width="6.85546875" style="18" bestFit="1" customWidth="1"/>
    <col min="12537" max="12538" width="6.85546875" style="18" customWidth="1"/>
    <col min="12539" max="12539" width="6.5703125" style="18" customWidth="1"/>
    <col min="12540" max="12544" width="6.85546875" style="18" customWidth="1"/>
    <col min="12545" max="12545" width="5.42578125" style="18" bestFit="1" customWidth="1"/>
    <col min="12546" max="12787" width="9.140625" style="18"/>
    <col min="12788" max="12788" width="5.5703125" style="18" bestFit="1" customWidth="1"/>
    <col min="12789" max="12789" width="6.85546875" style="18" bestFit="1" customWidth="1"/>
    <col min="12790" max="12790" width="7" style="18" bestFit="1" customWidth="1"/>
    <col min="12791" max="12791" width="5.42578125" style="18" bestFit="1" customWidth="1"/>
    <col min="12792" max="12792" width="6.85546875" style="18" bestFit="1" customWidth="1"/>
    <col min="12793" max="12794" width="6.85546875" style="18" customWidth="1"/>
    <col min="12795" max="12795" width="6.5703125" style="18" customWidth="1"/>
    <col min="12796" max="12800" width="6.85546875" style="18" customWidth="1"/>
    <col min="12801" max="12801" width="5.42578125" style="18" bestFit="1" customWidth="1"/>
    <col min="12802" max="13043" width="9.140625" style="18"/>
    <col min="13044" max="13044" width="5.5703125" style="18" bestFit="1" customWidth="1"/>
    <col min="13045" max="13045" width="6.85546875" style="18" bestFit="1" customWidth="1"/>
    <col min="13046" max="13046" width="7" style="18" bestFit="1" customWidth="1"/>
    <col min="13047" max="13047" width="5.42578125" style="18" bestFit="1" customWidth="1"/>
    <col min="13048" max="13048" width="6.85546875" style="18" bestFit="1" customWidth="1"/>
    <col min="13049" max="13050" width="6.85546875" style="18" customWidth="1"/>
    <col min="13051" max="13051" width="6.5703125" style="18" customWidth="1"/>
    <col min="13052" max="13056" width="6.85546875" style="18" customWidth="1"/>
    <col min="13057" max="13057" width="5.42578125" style="18" bestFit="1" customWidth="1"/>
    <col min="13058" max="13299" width="9.140625" style="18"/>
    <col min="13300" max="13300" width="5.5703125" style="18" bestFit="1" customWidth="1"/>
    <col min="13301" max="13301" width="6.85546875" style="18" bestFit="1" customWidth="1"/>
    <col min="13302" max="13302" width="7" style="18" bestFit="1" customWidth="1"/>
    <col min="13303" max="13303" width="5.42578125" style="18" bestFit="1" customWidth="1"/>
    <col min="13304" max="13304" width="6.85546875" style="18" bestFit="1" customWidth="1"/>
    <col min="13305" max="13306" width="6.85546875" style="18" customWidth="1"/>
    <col min="13307" max="13307" width="6.5703125" style="18" customWidth="1"/>
    <col min="13308" max="13312" width="6.85546875" style="18" customWidth="1"/>
    <col min="13313" max="13313" width="5.42578125" style="18" bestFit="1" customWidth="1"/>
    <col min="13314" max="13555" width="9.140625" style="18"/>
    <col min="13556" max="13556" width="5.5703125" style="18" bestFit="1" customWidth="1"/>
    <col min="13557" max="13557" width="6.85546875" style="18" bestFit="1" customWidth="1"/>
    <col min="13558" max="13558" width="7" style="18" bestFit="1" customWidth="1"/>
    <col min="13559" max="13559" width="5.42578125" style="18" bestFit="1" customWidth="1"/>
    <col min="13560" max="13560" width="6.85546875" style="18" bestFit="1" customWidth="1"/>
    <col min="13561" max="13562" width="6.85546875" style="18" customWidth="1"/>
    <col min="13563" max="13563" width="6.5703125" style="18" customWidth="1"/>
    <col min="13564" max="13568" width="6.85546875" style="18" customWidth="1"/>
    <col min="13569" max="13569" width="5.42578125" style="18" bestFit="1" customWidth="1"/>
    <col min="13570" max="13811" width="9.140625" style="18"/>
    <col min="13812" max="13812" width="5.5703125" style="18" bestFit="1" customWidth="1"/>
    <col min="13813" max="13813" width="6.85546875" style="18" bestFit="1" customWidth="1"/>
    <col min="13814" max="13814" width="7" style="18" bestFit="1" customWidth="1"/>
    <col min="13815" max="13815" width="5.42578125" style="18" bestFit="1" customWidth="1"/>
    <col min="13816" max="13816" width="6.85546875" style="18" bestFit="1" customWidth="1"/>
    <col min="13817" max="13818" width="6.85546875" style="18" customWidth="1"/>
    <col min="13819" max="13819" width="6.5703125" style="18" customWidth="1"/>
    <col min="13820" max="13824" width="6.85546875" style="18" customWidth="1"/>
    <col min="13825" max="13825" width="5.42578125" style="18" bestFit="1" customWidth="1"/>
    <col min="13826" max="14067" width="9.140625" style="18"/>
    <col min="14068" max="14068" width="5.5703125" style="18" bestFit="1" customWidth="1"/>
    <col min="14069" max="14069" width="6.85546875" style="18" bestFit="1" customWidth="1"/>
    <col min="14070" max="14070" width="7" style="18" bestFit="1" customWidth="1"/>
    <col min="14071" max="14071" width="5.42578125" style="18" bestFit="1" customWidth="1"/>
    <col min="14072" max="14072" width="6.85546875" style="18" bestFit="1" customWidth="1"/>
    <col min="14073" max="14074" width="6.85546875" style="18" customWidth="1"/>
    <col min="14075" max="14075" width="6.5703125" style="18" customWidth="1"/>
    <col min="14076" max="14080" width="6.85546875" style="18" customWidth="1"/>
    <col min="14081" max="14081" width="5.42578125" style="18" bestFit="1" customWidth="1"/>
    <col min="14082" max="14323" width="9.140625" style="18"/>
    <col min="14324" max="14324" width="5.5703125" style="18" bestFit="1" customWidth="1"/>
    <col min="14325" max="14325" width="6.85546875" style="18" bestFit="1" customWidth="1"/>
    <col min="14326" max="14326" width="7" style="18" bestFit="1" customWidth="1"/>
    <col min="14327" max="14327" width="5.42578125" style="18" bestFit="1" customWidth="1"/>
    <col min="14328" max="14328" width="6.85546875" style="18" bestFit="1" customWidth="1"/>
    <col min="14329" max="14330" width="6.85546875" style="18" customWidth="1"/>
    <col min="14331" max="14331" width="6.5703125" style="18" customWidth="1"/>
    <col min="14332" max="14336" width="6.85546875" style="18" customWidth="1"/>
    <col min="14337" max="14337" width="5.42578125" style="18" bestFit="1" customWidth="1"/>
    <col min="14338" max="14579" width="9.140625" style="18"/>
    <col min="14580" max="14580" width="5.5703125" style="18" bestFit="1" customWidth="1"/>
    <col min="14581" max="14581" width="6.85546875" style="18" bestFit="1" customWidth="1"/>
    <col min="14582" max="14582" width="7" style="18" bestFit="1" customWidth="1"/>
    <col min="14583" max="14583" width="5.42578125" style="18" bestFit="1" customWidth="1"/>
    <col min="14584" max="14584" width="6.85546875" style="18" bestFit="1" customWidth="1"/>
    <col min="14585" max="14586" width="6.85546875" style="18" customWidth="1"/>
    <col min="14587" max="14587" width="6.5703125" style="18" customWidth="1"/>
    <col min="14588" max="14592" width="6.85546875" style="18" customWidth="1"/>
    <col min="14593" max="14593" width="5.42578125" style="18" bestFit="1" customWidth="1"/>
    <col min="14594" max="14835" width="9.140625" style="18"/>
    <col min="14836" max="14836" width="5.5703125" style="18" bestFit="1" customWidth="1"/>
    <col min="14837" max="14837" width="6.85546875" style="18" bestFit="1" customWidth="1"/>
    <col min="14838" max="14838" width="7" style="18" bestFit="1" customWidth="1"/>
    <col min="14839" max="14839" width="5.42578125" style="18" bestFit="1" customWidth="1"/>
    <col min="14840" max="14840" width="6.85546875" style="18" bestFit="1" customWidth="1"/>
    <col min="14841" max="14842" width="6.85546875" style="18" customWidth="1"/>
    <col min="14843" max="14843" width="6.5703125" style="18" customWidth="1"/>
    <col min="14844" max="14848" width="6.85546875" style="18" customWidth="1"/>
    <col min="14849" max="14849" width="5.42578125" style="18" bestFit="1" customWidth="1"/>
    <col min="14850" max="15091" width="9.140625" style="18"/>
    <col min="15092" max="15092" width="5.5703125" style="18" bestFit="1" customWidth="1"/>
    <col min="15093" max="15093" width="6.85546875" style="18" bestFit="1" customWidth="1"/>
    <col min="15094" max="15094" width="7" style="18" bestFit="1" customWidth="1"/>
    <col min="15095" max="15095" width="5.42578125" style="18" bestFit="1" customWidth="1"/>
    <col min="15096" max="15096" width="6.85546875" style="18" bestFit="1" customWidth="1"/>
    <col min="15097" max="15098" width="6.85546875" style="18" customWidth="1"/>
    <col min="15099" max="15099" width="6.5703125" style="18" customWidth="1"/>
    <col min="15100" max="15104" width="6.85546875" style="18" customWidth="1"/>
    <col min="15105" max="15105" width="5.42578125" style="18" bestFit="1" customWidth="1"/>
    <col min="15106" max="15347" width="9.140625" style="18"/>
    <col min="15348" max="15348" width="5.5703125" style="18" bestFit="1" customWidth="1"/>
    <col min="15349" max="15349" width="6.85546875" style="18" bestFit="1" customWidth="1"/>
    <col min="15350" max="15350" width="7" style="18" bestFit="1" customWidth="1"/>
    <col min="15351" max="15351" width="5.42578125" style="18" bestFit="1" customWidth="1"/>
    <col min="15352" max="15352" width="6.85546875" style="18" bestFit="1" customWidth="1"/>
    <col min="15353" max="15354" width="6.85546875" style="18" customWidth="1"/>
    <col min="15355" max="15355" width="6.5703125" style="18" customWidth="1"/>
    <col min="15356" max="15360" width="6.85546875" style="18" customWidth="1"/>
    <col min="15361" max="15361" width="5.42578125" style="18" bestFit="1" customWidth="1"/>
    <col min="15362" max="15603" width="9.140625" style="18"/>
    <col min="15604" max="15604" width="5.5703125" style="18" bestFit="1" customWidth="1"/>
    <col min="15605" max="15605" width="6.85546875" style="18" bestFit="1" customWidth="1"/>
    <col min="15606" max="15606" width="7" style="18" bestFit="1" customWidth="1"/>
    <col min="15607" max="15607" width="5.42578125" style="18" bestFit="1" customWidth="1"/>
    <col min="15608" max="15608" width="6.85546875" style="18" bestFit="1" customWidth="1"/>
    <col min="15609" max="15610" width="6.85546875" style="18" customWidth="1"/>
    <col min="15611" max="15611" width="6.5703125" style="18" customWidth="1"/>
    <col min="15612" max="15616" width="6.85546875" style="18" customWidth="1"/>
    <col min="15617" max="15617" width="5.42578125" style="18" bestFit="1" customWidth="1"/>
    <col min="15618" max="15859" width="9.140625" style="18"/>
    <col min="15860" max="15860" width="5.5703125" style="18" bestFit="1" customWidth="1"/>
    <col min="15861" max="15861" width="6.85546875" style="18" bestFit="1" customWidth="1"/>
    <col min="15862" max="15862" width="7" style="18" bestFit="1" customWidth="1"/>
    <col min="15863" max="15863" width="5.42578125" style="18" bestFit="1" customWidth="1"/>
    <col min="15864" max="15864" width="6.85546875" style="18" bestFit="1" customWidth="1"/>
    <col min="15865" max="15866" width="6.85546875" style="18" customWidth="1"/>
    <col min="15867" max="15867" width="6.5703125" style="18" customWidth="1"/>
    <col min="15868" max="15872" width="6.85546875" style="18" customWidth="1"/>
    <col min="15873" max="15873" width="5.42578125" style="18" bestFit="1" customWidth="1"/>
    <col min="15874" max="16115" width="9.140625" style="18"/>
    <col min="16116" max="16116" width="5.5703125" style="18" bestFit="1" customWidth="1"/>
    <col min="16117" max="16117" width="6.85546875" style="18" bestFit="1" customWidth="1"/>
    <col min="16118" max="16118" width="7" style="18" bestFit="1" customWidth="1"/>
    <col min="16119" max="16119" width="5.42578125" style="18" bestFit="1" customWidth="1"/>
    <col min="16120" max="16120" width="6.85546875" style="18" bestFit="1" customWidth="1"/>
    <col min="16121" max="16122" width="6.85546875" style="18" customWidth="1"/>
    <col min="16123" max="16123" width="6.5703125" style="18" customWidth="1"/>
    <col min="16124" max="16128" width="6.85546875" style="18" customWidth="1"/>
    <col min="16129" max="16129" width="5.42578125" style="18" bestFit="1" customWidth="1"/>
    <col min="16130" max="16384" width="9.140625" style="18"/>
  </cols>
  <sheetData>
    <row r="1" spans="1:14" ht="13.5" customHeight="1" thickBot="1" x14ac:dyDescent="0.25">
      <c r="A1" s="1953" t="s">
        <v>1341</v>
      </c>
      <c r="B1" s="1954"/>
      <c r="C1" s="1954"/>
      <c r="D1" s="1954"/>
      <c r="E1" s="1954"/>
      <c r="F1" s="1954"/>
      <c r="G1" s="1954"/>
      <c r="H1" s="1954"/>
      <c r="I1" s="1955"/>
      <c r="J1" s="1955"/>
      <c r="K1" s="1955"/>
      <c r="L1" s="1955"/>
      <c r="M1" s="1955"/>
      <c r="N1" s="1956"/>
    </row>
    <row r="2" spans="1:14" ht="15.75" customHeight="1" thickBot="1" x14ac:dyDescent="0.25">
      <c r="A2" s="1957" t="s">
        <v>117</v>
      </c>
      <c r="B2" s="1958"/>
      <c r="C2" s="1958" t="s">
        <v>118</v>
      </c>
      <c r="D2" s="1959"/>
      <c r="E2" s="562"/>
      <c r="F2" s="562"/>
      <c r="G2" s="562"/>
      <c r="H2" s="562"/>
      <c r="I2" s="562"/>
      <c r="J2" s="562"/>
      <c r="K2" s="563"/>
      <c r="L2" s="563"/>
      <c r="M2" s="563"/>
      <c r="N2" s="564"/>
    </row>
    <row r="3" spans="1:14" x14ac:dyDescent="0.2">
      <c r="A3" s="566" t="s">
        <v>119</v>
      </c>
      <c r="B3" s="25" t="s">
        <v>11</v>
      </c>
      <c r="C3" s="25" t="s">
        <v>12</v>
      </c>
      <c r="D3" s="25" t="s">
        <v>13</v>
      </c>
      <c r="E3" s="565" t="s">
        <v>14</v>
      </c>
      <c r="F3" s="565" t="s">
        <v>15</v>
      </c>
      <c r="G3" s="565" t="s">
        <v>16</v>
      </c>
      <c r="H3" s="565" t="s">
        <v>17</v>
      </c>
      <c r="I3" s="565" t="s">
        <v>18</v>
      </c>
      <c r="J3" s="565" t="s">
        <v>19</v>
      </c>
      <c r="K3" s="565" t="s">
        <v>20</v>
      </c>
      <c r="L3" s="565" t="s">
        <v>21</v>
      </c>
      <c r="M3" s="565" t="s">
        <v>22</v>
      </c>
      <c r="N3" s="87">
        <v>2023</v>
      </c>
    </row>
    <row r="4" spans="1:14" x14ac:dyDescent="0.2">
      <c r="A4" s="559">
        <v>1</v>
      </c>
      <c r="B4" s="557">
        <v>94.213189849999708</v>
      </c>
      <c r="C4" s="557">
        <v>-17.726433999999998</v>
      </c>
      <c r="D4" s="557">
        <v>43.675820160000043</v>
      </c>
      <c r="E4" s="1355">
        <v>53.896718919999984</v>
      </c>
      <c r="F4" s="391"/>
      <c r="G4" s="391"/>
      <c r="H4" s="393"/>
      <c r="I4" s="19"/>
      <c r="J4" s="30"/>
      <c r="K4" s="30"/>
      <c r="L4" s="30"/>
      <c r="M4" s="30"/>
      <c r="N4" s="560">
        <f>SUM(B4:M4)</f>
        <v>174.05929492999974</v>
      </c>
    </row>
    <row r="5" spans="1:14" x14ac:dyDescent="0.2">
      <c r="A5" s="559">
        <v>2</v>
      </c>
      <c r="B5" s="557">
        <v>156.23745458999977</v>
      </c>
      <c r="C5" s="557">
        <v>93.27094074999998</v>
      </c>
      <c r="D5" s="557">
        <v>189.35242775999973</v>
      </c>
      <c r="E5" s="1355">
        <v>296.88574707999982</v>
      </c>
      <c r="F5" s="391"/>
      <c r="G5" s="391"/>
      <c r="H5" s="393"/>
      <c r="I5" s="19"/>
      <c r="J5" s="30"/>
      <c r="K5" s="30"/>
      <c r="L5" s="30"/>
      <c r="M5" s="30"/>
      <c r="N5" s="560">
        <f t="shared" ref="N5:N35" si="0">SUM(B5:M5)</f>
        <v>735.74657017999925</v>
      </c>
    </row>
    <row r="6" spans="1:14" x14ac:dyDescent="0.2">
      <c r="A6" s="559">
        <v>3</v>
      </c>
      <c r="B6" s="557">
        <v>-24.899711190000168</v>
      </c>
      <c r="C6" s="557">
        <v>201.51369150000022</v>
      </c>
      <c r="D6" s="557">
        <v>54.456275270000035</v>
      </c>
      <c r="E6" s="1355">
        <v>105.26468914000044</v>
      </c>
      <c r="F6" s="391"/>
      <c r="G6" s="391"/>
      <c r="H6" s="393"/>
      <c r="I6" s="19"/>
      <c r="J6" s="30"/>
      <c r="K6" s="30"/>
      <c r="L6" s="30"/>
      <c r="M6" s="30"/>
      <c r="N6" s="560">
        <f t="shared" si="0"/>
        <v>336.33494472000052</v>
      </c>
    </row>
    <row r="7" spans="1:14" x14ac:dyDescent="0.2">
      <c r="A7" s="559">
        <v>4</v>
      </c>
      <c r="B7" s="557">
        <v>0.31071163999987306</v>
      </c>
      <c r="C7" s="557">
        <v>91.809805999999782</v>
      </c>
      <c r="D7" s="557">
        <v>-46.501844840000196</v>
      </c>
      <c r="E7" s="1355">
        <v>-73.851836729999775</v>
      </c>
      <c r="F7" s="391"/>
      <c r="G7" s="391"/>
      <c r="H7" s="393"/>
      <c r="I7" s="19"/>
      <c r="J7" s="30"/>
      <c r="K7" s="30"/>
      <c r="L7" s="30"/>
      <c r="M7" s="30"/>
      <c r="N7" s="560">
        <f t="shared" si="0"/>
        <v>-28.233163930000309</v>
      </c>
    </row>
    <row r="8" spans="1:14" x14ac:dyDescent="0.2">
      <c r="A8" s="559">
        <v>5</v>
      </c>
      <c r="B8" s="557">
        <v>125.85183790999979</v>
      </c>
      <c r="C8" s="557">
        <v>56.81737375000008</v>
      </c>
      <c r="D8" s="557">
        <v>-57.299220210000001</v>
      </c>
      <c r="E8" s="1355">
        <v>64.963789660000089</v>
      </c>
      <c r="F8" s="30"/>
      <c r="G8" s="30"/>
      <c r="H8" s="19"/>
      <c r="I8" s="19"/>
      <c r="J8" s="30"/>
      <c r="K8" s="30"/>
      <c r="L8" s="30"/>
      <c r="M8" s="30"/>
      <c r="N8" s="560">
        <f t="shared" si="0"/>
        <v>190.33378110999996</v>
      </c>
    </row>
    <row r="9" spans="1:14" x14ac:dyDescent="0.2">
      <c r="A9" s="559">
        <v>6</v>
      </c>
      <c r="B9" s="557">
        <v>68.647285789999898</v>
      </c>
      <c r="C9" s="557">
        <v>10.030064249999974</v>
      </c>
      <c r="D9" s="557">
        <v>84.628020469999797</v>
      </c>
      <c r="E9" s="1355">
        <v>-32.865439410000093</v>
      </c>
      <c r="F9" s="30"/>
      <c r="G9" s="30"/>
      <c r="H9" s="19"/>
      <c r="I9" s="19"/>
      <c r="J9" s="30"/>
      <c r="K9" s="30"/>
      <c r="L9" s="30"/>
      <c r="M9" s="30"/>
      <c r="N9" s="560">
        <f t="shared" si="0"/>
        <v>130.43993109999957</v>
      </c>
    </row>
    <row r="10" spans="1:14" x14ac:dyDescent="0.2">
      <c r="A10" s="559">
        <v>7</v>
      </c>
      <c r="B10" s="557">
        <v>-18.122031419999878</v>
      </c>
      <c r="C10" s="557">
        <v>-185.25635975000014</v>
      </c>
      <c r="D10" s="557">
        <v>256.01156881999964</v>
      </c>
      <c r="E10" s="1355">
        <v>48.57539645999978</v>
      </c>
      <c r="F10" s="101"/>
      <c r="G10" s="30"/>
      <c r="H10" s="30"/>
      <c r="I10" s="19"/>
      <c r="J10" s="30"/>
      <c r="K10" s="30"/>
      <c r="L10" s="30"/>
      <c r="M10" s="30"/>
      <c r="N10" s="560">
        <f t="shared" si="0"/>
        <v>101.2085741099994</v>
      </c>
    </row>
    <row r="11" spans="1:14" x14ac:dyDescent="0.2">
      <c r="A11" s="559">
        <v>8</v>
      </c>
      <c r="B11" s="557">
        <v>7.7602996199996426</v>
      </c>
      <c r="C11" s="557">
        <v>31.206614140000056</v>
      </c>
      <c r="D11" s="557">
        <v>213.44662402999984</v>
      </c>
      <c r="E11" s="1355">
        <v>113.61458442000004</v>
      </c>
      <c r="F11" s="392"/>
      <c r="G11" s="391"/>
      <c r="H11" s="391"/>
      <c r="I11" s="19"/>
      <c r="J11" s="30"/>
      <c r="K11" s="30"/>
      <c r="L11" s="30"/>
      <c r="M11" s="30"/>
      <c r="N11" s="560">
        <f t="shared" si="0"/>
        <v>366.02812220999959</v>
      </c>
    </row>
    <row r="12" spans="1:14" x14ac:dyDescent="0.2">
      <c r="A12" s="559">
        <v>9</v>
      </c>
      <c r="B12" s="557">
        <v>6.8605775300000502</v>
      </c>
      <c r="C12" s="557">
        <v>146.58945438000038</v>
      </c>
      <c r="D12" s="557">
        <v>51.527513580000111</v>
      </c>
      <c r="E12" s="1355">
        <v>-20.316145070000154</v>
      </c>
      <c r="F12" s="392"/>
      <c r="G12" s="391"/>
      <c r="H12" s="391"/>
      <c r="I12" s="19"/>
      <c r="J12" s="30"/>
      <c r="K12" s="30"/>
      <c r="L12" s="30"/>
      <c r="M12" s="30"/>
      <c r="N12" s="560">
        <f t="shared" si="0"/>
        <v>184.6614004200004</v>
      </c>
    </row>
    <row r="13" spans="1:14" x14ac:dyDescent="0.2">
      <c r="A13" s="559">
        <v>10</v>
      </c>
      <c r="B13" s="557">
        <v>482.09373659999977</v>
      </c>
      <c r="C13" s="557">
        <v>267.90163665000006</v>
      </c>
      <c r="D13" s="557">
        <v>399.77122345999987</v>
      </c>
      <c r="E13" s="1355">
        <v>-64.471502989999806</v>
      </c>
      <c r="F13" s="392"/>
      <c r="G13" s="391"/>
      <c r="H13" s="391"/>
      <c r="I13" s="19"/>
      <c r="J13" s="30"/>
      <c r="K13" s="30"/>
      <c r="L13" s="30"/>
      <c r="M13" s="30"/>
      <c r="N13" s="560">
        <f t="shared" si="0"/>
        <v>1085.2950937199998</v>
      </c>
    </row>
    <row r="14" spans="1:14" x14ac:dyDescent="0.2">
      <c r="A14" s="559">
        <v>11</v>
      </c>
      <c r="B14" s="557">
        <v>-25.590030460000165</v>
      </c>
      <c r="C14" s="557">
        <v>7.5599865099997254</v>
      </c>
      <c r="D14" s="557">
        <v>996.67119921000005</v>
      </c>
      <c r="E14" s="1355">
        <v>205.90537539000005</v>
      </c>
      <c r="F14" s="392"/>
      <c r="G14" s="391"/>
      <c r="H14" s="391"/>
      <c r="I14" s="19"/>
      <c r="J14" s="30"/>
      <c r="K14" s="30"/>
      <c r="L14" s="30"/>
      <c r="M14" s="30"/>
      <c r="N14" s="560">
        <f t="shared" si="0"/>
        <v>1184.5465306499998</v>
      </c>
    </row>
    <row r="15" spans="1:14" x14ac:dyDescent="0.2">
      <c r="A15" s="559">
        <v>12</v>
      </c>
      <c r="B15" s="557">
        <v>131.08686843999976</v>
      </c>
      <c r="C15" s="557">
        <v>-3.124677649999942</v>
      </c>
      <c r="D15" s="557">
        <v>409.92714627999976</v>
      </c>
      <c r="E15" s="1355">
        <v>192.40288065999977</v>
      </c>
      <c r="F15" s="392"/>
      <c r="G15" s="391"/>
      <c r="H15" s="391"/>
      <c r="I15" s="19"/>
      <c r="J15" s="30"/>
      <c r="K15" s="30"/>
      <c r="L15" s="30"/>
      <c r="M15" s="30"/>
      <c r="N15" s="560">
        <f t="shared" si="0"/>
        <v>730.29221772999927</v>
      </c>
    </row>
    <row r="16" spans="1:14" x14ac:dyDescent="0.2">
      <c r="A16" s="559">
        <v>13</v>
      </c>
      <c r="B16" s="557">
        <v>128.43673184000016</v>
      </c>
      <c r="C16" s="557">
        <v>200.38439603999939</v>
      </c>
      <c r="D16" s="557">
        <v>266.90022594999994</v>
      </c>
      <c r="E16" s="1355">
        <v>214.26827069000012</v>
      </c>
      <c r="F16" s="392"/>
      <c r="G16" s="391"/>
      <c r="H16" s="391"/>
      <c r="I16" s="19"/>
      <c r="J16" s="30"/>
      <c r="K16" s="30"/>
      <c r="L16" s="30"/>
      <c r="M16" s="30"/>
      <c r="N16" s="560">
        <f t="shared" si="0"/>
        <v>809.98962451999967</v>
      </c>
    </row>
    <row r="17" spans="1:17" x14ac:dyDescent="0.2">
      <c r="A17" s="559">
        <v>14</v>
      </c>
      <c r="B17" s="557">
        <v>-1083.5771443699998</v>
      </c>
      <c r="C17" s="557">
        <v>804.50085108000007</v>
      </c>
      <c r="D17" s="557">
        <v>66.640893559999796</v>
      </c>
      <c r="E17" s="1355">
        <v>464.91859603000006</v>
      </c>
      <c r="F17" s="392"/>
      <c r="G17" s="391"/>
      <c r="H17" s="391"/>
      <c r="I17" s="19"/>
      <c r="J17" s="30"/>
      <c r="K17" s="30"/>
      <c r="L17" s="30"/>
      <c r="M17" s="30"/>
      <c r="N17" s="560">
        <f t="shared" si="0"/>
        <v>252.48319630000012</v>
      </c>
    </row>
    <row r="18" spans="1:17" x14ac:dyDescent="0.2">
      <c r="A18" s="559">
        <v>15</v>
      </c>
      <c r="B18" s="557">
        <v>-40.814144479999854</v>
      </c>
      <c r="C18" s="557">
        <v>143.33076445000006</v>
      </c>
      <c r="D18" s="557">
        <v>-621.49338167000042</v>
      </c>
      <c r="E18" s="1355">
        <v>220.76591765000003</v>
      </c>
      <c r="F18" s="392"/>
      <c r="G18" s="391"/>
      <c r="H18" s="391"/>
      <c r="I18" s="19"/>
      <c r="J18" s="30"/>
      <c r="K18" s="30"/>
      <c r="L18" s="30"/>
      <c r="M18" s="30"/>
      <c r="N18" s="560">
        <f t="shared" si="0"/>
        <v>-298.21084405000022</v>
      </c>
    </row>
    <row r="19" spans="1:17" x14ac:dyDescent="0.2">
      <c r="A19" s="559">
        <v>16</v>
      </c>
      <c r="B19" s="557">
        <v>-1633.7557017200004</v>
      </c>
      <c r="C19" s="557">
        <v>193.86696044999997</v>
      </c>
      <c r="D19" s="557">
        <v>39.941065719999457</v>
      </c>
      <c r="E19" s="1355">
        <v>141.83764873000015</v>
      </c>
      <c r="F19" s="392"/>
      <c r="G19" s="391"/>
      <c r="H19" s="391"/>
      <c r="I19" s="19"/>
      <c r="J19" s="30"/>
      <c r="K19" s="30"/>
      <c r="L19" s="30"/>
      <c r="M19" s="30"/>
      <c r="N19" s="560">
        <f t="shared" si="0"/>
        <v>-1258.1100268200009</v>
      </c>
    </row>
    <row r="20" spans="1:17" x14ac:dyDescent="0.2">
      <c r="A20" s="559">
        <v>17</v>
      </c>
      <c r="B20" s="557">
        <v>738.45513320999999</v>
      </c>
      <c r="C20" s="557">
        <v>279.82027008999978</v>
      </c>
      <c r="D20" s="557">
        <v>13.474380369999967</v>
      </c>
      <c r="E20" s="1355">
        <v>-15.870319969999805</v>
      </c>
      <c r="F20" s="392"/>
      <c r="G20" s="391"/>
      <c r="H20" s="391"/>
      <c r="I20" s="19"/>
      <c r="J20" s="30"/>
      <c r="K20" s="30"/>
      <c r="L20" s="30"/>
      <c r="M20" s="30"/>
      <c r="N20" s="560">
        <f t="shared" si="0"/>
        <v>1015.8794636999999</v>
      </c>
    </row>
    <row r="21" spans="1:17" x14ac:dyDescent="0.2">
      <c r="A21" s="559">
        <v>18</v>
      </c>
      <c r="B21" s="557">
        <v>213.4422410100002</v>
      </c>
      <c r="C21" s="557">
        <v>166.0376939700003</v>
      </c>
      <c r="D21" s="557">
        <v>181.54699489999973</v>
      </c>
      <c r="E21" s="1355">
        <v>325.89218566999995</v>
      </c>
      <c r="F21" s="101"/>
      <c r="G21" s="30"/>
      <c r="H21" s="30"/>
      <c r="I21" s="19"/>
      <c r="J21" s="30"/>
      <c r="K21" s="30"/>
      <c r="L21" s="30"/>
      <c r="M21" s="30"/>
      <c r="N21" s="560">
        <f t="shared" si="0"/>
        <v>886.91911555000024</v>
      </c>
    </row>
    <row r="22" spans="1:17" x14ac:dyDescent="0.2">
      <c r="A22" s="559">
        <v>19</v>
      </c>
      <c r="B22" s="557">
        <v>682.10663475000024</v>
      </c>
      <c r="C22" s="557">
        <v>337.22988632999989</v>
      </c>
      <c r="D22" s="557">
        <v>157.34659969000006</v>
      </c>
      <c r="E22" s="1355">
        <v>359.83055354999988</v>
      </c>
      <c r="F22" s="101"/>
      <c r="G22" s="30"/>
      <c r="H22" s="30"/>
      <c r="I22" s="19"/>
      <c r="J22" s="30"/>
      <c r="K22" s="30"/>
      <c r="L22" s="30"/>
      <c r="M22" s="30"/>
      <c r="N22" s="560">
        <f t="shared" si="0"/>
        <v>1536.5136743200001</v>
      </c>
    </row>
    <row r="23" spans="1:17" x14ac:dyDescent="0.2">
      <c r="A23" s="559">
        <v>20</v>
      </c>
      <c r="B23" s="557">
        <v>787.13244481000004</v>
      </c>
      <c r="C23" s="557">
        <v>154.86311443000025</v>
      </c>
      <c r="D23" s="557">
        <v>199.02478129999992</v>
      </c>
      <c r="E23" s="1355">
        <v>155.39834870000021</v>
      </c>
      <c r="F23" s="392"/>
      <c r="G23" s="391"/>
      <c r="H23" s="391"/>
      <c r="I23" s="19"/>
      <c r="J23" s="30"/>
      <c r="K23" s="30"/>
      <c r="L23" s="30"/>
      <c r="M23" s="30"/>
      <c r="N23" s="560">
        <f t="shared" si="0"/>
        <v>1296.4186892400005</v>
      </c>
    </row>
    <row r="24" spans="1:17" x14ac:dyDescent="0.2">
      <c r="A24" s="559">
        <v>21</v>
      </c>
      <c r="B24" s="557">
        <v>258.76969977999988</v>
      </c>
      <c r="C24" s="557">
        <v>3.9586615700000038</v>
      </c>
      <c r="D24" s="557">
        <v>243.37358339999992</v>
      </c>
      <c r="E24" s="1355">
        <v>590.69350625999982</v>
      </c>
      <c r="F24" s="392"/>
      <c r="G24" s="391"/>
      <c r="H24" s="391"/>
      <c r="I24" s="19"/>
      <c r="J24" s="30"/>
      <c r="K24" s="30"/>
      <c r="L24" s="30"/>
      <c r="M24" s="30"/>
      <c r="N24" s="560">
        <f t="shared" si="0"/>
        <v>1096.7954510099996</v>
      </c>
    </row>
    <row r="25" spans="1:17" x14ac:dyDescent="0.2">
      <c r="A25" s="559">
        <v>22</v>
      </c>
      <c r="B25" s="557">
        <v>138.46108460999972</v>
      </c>
      <c r="C25" s="557">
        <v>-291.94853436999983</v>
      </c>
      <c r="D25" s="557">
        <v>163.68300084000043</v>
      </c>
      <c r="E25" s="1355">
        <v>303.31982881000027</v>
      </c>
      <c r="F25" s="392"/>
      <c r="G25" s="391"/>
      <c r="H25" s="391"/>
      <c r="I25" s="19"/>
      <c r="J25" s="30"/>
      <c r="K25" s="30"/>
      <c r="L25" s="30"/>
      <c r="M25" s="30"/>
      <c r="N25" s="560">
        <f t="shared" si="0"/>
        <v>313.51537989000059</v>
      </c>
    </row>
    <row r="26" spans="1:17" x14ac:dyDescent="0.2">
      <c r="A26" s="559">
        <v>23</v>
      </c>
      <c r="B26" s="557">
        <v>233.79532793999962</v>
      </c>
      <c r="C26" s="557">
        <v>73.88820597999991</v>
      </c>
      <c r="D26" s="557">
        <v>251.61664539000014</v>
      </c>
      <c r="E26" s="1355">
        <v>356.51051048999983</v>
      </c>
      <c r="F26" s="392"/>
      <c r="G26" s="391"/>
      <c r="H26" s="391"/>
      <c r="I26" s="19"/>
      <c r="J26" s="30"/>
      <c r="K26" s="30"/>
      <c r="L26" s="30"/>
      <c r="M26" s="30"/>
      <c r="N26" s="560">
        <f t="shared" si="0"/>
        <v>915.81068979999964</v>
      </c>
    </row>
    <row r="27" spans="1:17" x14ac:dyDescent="0.2">
      <c r="A27" s="559">
        <v>24</v>
      </c>
      <c r="B27" s="557">
        <v>586.94386225000028</v>
      </c>
      <c r="C27" s="557">
        <v>189.4622413700001</v>
      </c>
      <c r="D27" s="557">
        <v>102.00504889000007</v>
      </c>
      <c r="E27" s="1355">
        <v>279.63910496</v>
      </c>
      <c r="F27" s="392"/>
      <c r="G27" s="391"/>
      <c r="H27" s="391"/>
      <c r="I27" s="19"/>
      <c r="J27" s="30"/>
      <c r="K27" s="30"/>
      <c r="L27" s="30"/>
      <c r="M27" s="30"/>
      <c r="N27" s="560">
        <f t="shared" si="0"/>
        <v>1158.0502574700004</v>
      </c>
    </row>
    <row r="28" spans="1:17" x14ac:dyDescent="0.2">
      <c r="A28" s="559">
        <v>25</v>
      </c>
      <c r="B28" s="557">
        <v>-133.6676530000002</v>
      </c>
      <c r="C28" s="557">
        <v>141.9381416299999</v>
      </c>
      <c r="D28" s="557">
        <v>221.55417422999977</v>
      </c>
      <c r="E28" s="1355">
        <v>566.97401151000008</v>
      </c>
      <c r="F28" s="392"/>
      <c r="G28" s="391"/>
      <c r="H28" s="391"/>
      <c r="I28" s="19"/>
      <c r="J28" s="30"/>
      <c r="K28" s="30"/>
      <c r="L28" s="30"/>
      <c r="M28" s="30"/>
      <c r="N28" s="560">
        <f t="shared" si="0"/>
        <v>796.79867436999962</v>
      </c>
      <c r="Q28" s="1278"/>
    </row>
    <row r="29" spans="1:17" x14ac:dyDescent="0.2">
      <c r="A29" s="559">
        <v>26</v>
      </c>
      <c r="B29" s="557">
        <v>-30.265533999999768</v>
      </c>
      <c r="C29" s="557">
        <v>459.48724922999958</v>
      </c>
      <c r="D29" s="557">
        <v>201.58610372000038</v>
      </c>
      <c r="E29" s="1355">
        <v>477.17407344999987</v>
      </c>
      <c r="F29" s="392"/>
      <c r="G29" s="391"/>
      <c r="H29" s="391"/>
      <c r="I29" s="19"/>
      <c r="J29" s="30"/>
      <c r="K29" s="30"/>
      <c r="L29" s="30"/>
      <c r="M29" s="30"/>
      <c r="N29" s="560">
        <f t="shared" si="0"/>
        <v>1107.9818924000001</v>
      </c>
    </row>
    <row r="30" spans="1:17" x14ac:dyDescent="0.2">
      <c r="A30" s="559">
        <v>27</v>
      </c>
      <c r="B30" s="557">
        <v>138.86462000000049</v>
      </c>
      <c r="C30" s="557">
        <v>872.72531083000035</v>
      </c>
      <c r="D30" s="557">
        <v>301.72121871000019</v>
      </c>
      <c r="E30" s="1355">
        <v>392.28440238999946</v>
      </c>
      <c r="F30" s="392"/>
      <c r="G30" s="391"/>
      <c r="H30" s="391"/>
      <c r="I30" s="19"/>
      <c r="J30" s="30"/>
      <c r="K30" s="30"/>
      <c r="L30" s="30"/>
      <c r="M30" s="30"/>
      <c r="N30" s="560">
        <f t="shared" si="0"/>
        <v>1705.5955519300005</v>
      </c>
    </row>
    <row r="31" spans="1:17" x14ac:dyDescent="0.2">
      <c r="A31" s="559">
        <v>28</v>
      </c>
      <c r="B31" s="557">
        <v>24.678293999999774</v>
      </c>
      <c r="C31" s="557">
        <v>133.57206623000022</v>
      </c>
      <c r="D31" s="557">
        <v>492.99715914000001</v>
      </c>
      <c r="E31" s="1355">
        <v>289.28673665000019</v>
      </c>
      <c r="F31" s="392"/>
      <c r="G31" s="391"/>
      <c r="H31" s="391"/>
      <c r="I31" s="19"/>
      <c r="J31" s="30"/>
      <c r="K31" s="30"/>
      <c r="L31" s="30"/>
      <c r="M31" s="30"/>
      <c r="N31" s="560">
        <f t="shared" si="0"/>
        <v>940.53425602000016</v>
      </c>
    </row>
    <row r="32" spans="1:17" x14ac:dyDescent="0.2">
      <c r="A32" s="559">
        <v>29</v>
      </c>
      <c r="B32" s="557">
        <v>-245.83576874999994</v>
      </c>
      <c r="C32" s="557">
        <v>0</v>
      </c>
      <c r="D32" s="557">
        <v>26.93690741000011</v>
      </c>
      <c r="E32" s="1355">
        <v>79.16309587000022</v>
      </c>
      <c r="F32" s="101"/>
      <c r="G32" s="30"/>
      <c r="H32" s="30"/>
      <c r="I32" s="19"/>
      <c r="J32" s="30"/>
      <c r="K32" s="30"/>
      <c r="L32" s="30"/>
      <c r="M32" s="30"/>
      <c r="N32" s="560">
        <f t="shared" si="0"/>
        <v>-139.73576546999959</v>
      </c>
    </row>
    <row r="33" spans="1:14" x14ac:dyDescent="0.2">
      <c r="A33" s="559">
        <v>30</v>
      </c>
      <c r="B33" s="557">
        <v>98.082899500000067</v>
      </c>
      <c r="C33" s="557">
        <v>0</v>
      </c>
      <c r="D33" s="557">
        <v>223.39566648999971</v>
      </c>
      <c r="E33" s="1355">
        <v>406.10917530000012</v>
      </c>
      <c r="F33" s="101"/>
      <c r="G33" s="30"/>
      <c r="H33" s="30"/>
      <c r="I33" s="19"/>
      <c r="J33" s="30"/>
      <c r="K33" s="30"/>
      <c r="L33" s="30"/>
      <c r="M33" s="30"/>
      <c r="N33" s="560">
        <f t="shared" si="0"/>
        <v>727.58774128999994</v>
      </c>
    </row>
    <row r="34" spans="1:14" x14ac:dyDescent="0.2">
      <c r="A34" s="559">
        <v>31</v>
      </c>
      <c r="B34" s="557">
        <v>117.65485775000032</v>
      </c>
      <c r="C34" s="557">
        <v>0</v>
      </c>
      <c r="D34" s="557">
        <v>395.73583039999971</v>
      </c>
      <c r="E34" s="30">
        <v>0</v>
      </c>
      <c r="F34" s="102"/>
      <c r="G34" s="30"/>
      <c r="H34" s="30"/>
      <c r="I34" s="19"/>
      <c r="J34" s="30"/>
      <c r="K34" s="30"/>
      <c r="L34" s="30"/>
      <c r="M34" s="30"/>
      <c r="N34" s="560">
        <f t="shared" si="0"/>
        <v>513.39068815000007</v>
      </c>
    </row>
    <row r="35" spans="1:14" x14ac:dyDescent="0.2">
      <c r="A35" s="559" t="s">
        <v>23</v>
      </c>
      <c r="B35" s="557">
        <v>1983.3580740299979</v>
      </c>
      <c r="C35" s="557">
        <v>4563.7093758399997</v>
      </c>
      <c r="D35" s="557">
        <v>5523.6536524299981</v>
      </c>
      <c r="E35" s="557">
        <f>SUM(E4:E34)</f>
        <v>6498.1999042700008</v>
      </c>
      <c r="F35" s="561"/>
      <c r="G35" s="19"/>
      <c r="H35" s="19"/>
      <c r="I35" s="19"/>
      <c r="J35" s="30"/>
      <c r="K35" s="30"/>
      <c r="L35" s="30"/>
      <c r="M35" s="19"/>
      <c r="N35" s="560">
        <f t="shared" si="0"/>
        <v>18568.921006569995</v>
      </c>
    </row>
    <row r="36" spans="1:14" x14ac:dyDescent="0.2">
      <c r="A36" s="3"/>
      <c r="B36" s="3"/>
      <c r="C36" s="558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">
      <c r="A37" s="3"/>
      <c r="B37" s="3"/>
      <c r="C37" s="558"/>
      <c r="D37" s="3"/>
      <c r="E37" s="3"/>
      <c r="F37" s="3"/>
      <c r="G37" s="3"/>
      <c r="H37" s="3"/>
      <c r="I37" s="3"/>
      <c r="J37" s="3"/>
      <c r="K37" s="1960" t="s">
        <v>122</v>
      </c>
      <c r="L37" s="1961"/>
      <c r="M37" s="1961"/>
      <c r="N37" s="1962"/>
    </row>
  </sheetData>
  <mergeCells count="4">
    <mergeCell ref="A1:N1"/>
    <mergeCell ref="A2:B2"/>
    <mergeCell ref="C2:D2"/>
    <mergeCell ref="K37:N37"/>
  </mergeCells>
  <pageMargins left="0.25" right="0.25" top="0.75" bottom="0.75" header="0.3" footer="0.3"/>
  <pageSetup paperSize="9" orientation="portrait" horizontalDpi="4294967294" vertic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CK378"/>
  <sheetViews>
    <sheetView view="pageBreakPreview" zoomScaleNormal="100" zoomScaleSheetLayoutView="100" workbookViewId="0">
      <selection activeCell="AB369" sqref="AB369"/>
    </sheetView>
  </sheetViews>
  <sheetFormatPr defaultRowHeight="15" x14ac:dyDescent="0.25"/>
  <cols>
    <col min="1" max="1" width="6.42578125" style="708" customWidth="1"/>
    <col min="2" max="2" width="20.5703125" style="709" customWidth="1"/>
    <col min="3" max="3" width="22.5703125" style="567" customWidth="1"/>
    <col min="4" max="4" width="66.140625" style="567" bestFit="1" customWidth="1"/>
    <col min="5" max="8" width="12.7109375" style="567" customWidth="1"/>
    <col min="9" max="10" width="12.7109375" style="567" hidden="1" customWidth="1"/>
    <col min="11" max="11" width="12.5703125" style="567" hidden="1" customWidth="1"/>
    <col min="12" max="16" width="12.7109375" style="567" hidden="1" customWidth="1"/>
    <col min="17" max="17" width="17.28515625" style="710" bestFit="1" customWidth="1"/>
    <col min="18" max="18" width="9.140625" style="567" hidden="1" customWidth="1"/>
    <col min="19" max="214" width="9.140625" style="567"/>
    <col min="215" max="215" width="16.28515625" style="567" customWidth="1"/>
    <col min="216" max="216" width="11.7109375" style="567" customWidth="1"/>
    <col min="217" max="217" width="25.5703125" style="567" customWidth="1"/>
    <col min="218" max="225" width="9.140625" style="567"/>
    <col min="226" max="226" width="10" style="567" bestFit="1" customWidth="1"/>
    <col min="227" max="227" width="10" style="567" customWidth="1"/>
    <col min="228" max="228" width="10" style="567" bestFit="1" customWidth="1"/>
    <col min="229" max="229" width="9.140625" style="567"/>
    <col min="230" max="230" width="11.42578125" style="567" customWidth="1"/>
    <col min="231" max="233" width="9.140625" style="567"/>
    <col min="234" max="234" width="15.42578125" style="567" customWidth="1"/>
    <col min="235" max="470" width="9.140625" style="567"/>
    <col min="471" max="471" width="16.28515625" style="567" customWidth="1"/>
    <col min="472" max="472" width="11.7109375" style="567" customWidth="1"/>
    <col min="473" max="473" width="25.5703125" style="567" customWidth="1"/>
    <col min="474" max="481" width="9.140625" style="567"/>
    <col min="482" max="482" width="10" style="567" bestFit="1" customWidth="1"/>
    <col min="483" max="483" width="10" style="567" customWidth="1"/>
    <col min="484" max="484" width="10" style="567" bestFit="1" customWidth="1"/>
    <col min="485" max="485" width="9.140625" style="567"/>
    <col min="486" max="486" width="11.42578125" style="567" customWidth="1"/>
    <col min="487" max="489" width="9.140625" style="567"/>
    <col min="490" max="490" width="15.42578125" style="567" customWidth="1"/>
    <col min="491" max="726" width="9.140625" style="567"/>
    <col min="727" max="727" width="16.28515625" style="567" customWidth="1"/>
    <col min="728" max="728" width="11.7109375" style="567" customWidth="1"/>
    <col min="729" max="729" width="25.5703125" style="567" customWidth="1"/>
    <col min="730" max="737" width="9.140625" style="567"/>
    <col min="738" max="738" width="10" style="567" bestFit="1" customWidth="1"/>
    <col min="739" max="739" width="10" style="567" customWidth="1"/>
    <col min="740" max="740" width="10" style="567" bestFit="1" customWidth="1"/>
    <col min="741" max="741" width="9.140625" style="567"/>
    <col min="742" max="742" width="11.42578125" style="567" customWidth="1"/>
    <col min="743" max="745" width="9.140625" style="567"/>
    <col min="746" max="746" width="15.42578125" style="567" customWidth="1"/>
    <col min="747" max="922" width="9.140625" style="567"/>
    <col min="923" max="924" width="10" style="567" customWidth="1"/>
    <col min="925" max="925" width="10" style="567" bestFit="1" customWidth="1"/>
    <col min="926" max="926" width="9.140625" style="567"/>
    <col min="927" max="927" width="11.42578125" style="567" customWidth="1"/>
    <col min="928" max="930" width="9.140625" style="567"/>
    <col min="931" max="931" width="15.42578125" style="567" customWidth="1"/>
    <col min="932" max="1167" width="9.140625" style="567"/>
    <col min="1168" max="1168" width="16.28515625" style="567" customWidth="1"/>
    <col min="1169" max="1169" width="11.7109375" style="567" customWidth="1"/>
    <col min="1170" max="1170" width="25.5703125" style="567" customWidth="1"/>
    <col min="1171" max="1178" width="9.140625" style="567"/>
    <col min="1179" max="1179" width="10" style="567" bestFit="1" customWidth="1"/>
    <col min="1180" max="1180" width="10" style="567" customWidth="1"/>
    <col min="1181" max="1181" width="10" style="567" bestFit="1" customWidth="1"/>
    <col min="1182" max="1182" width="9.140625" style="567"/>
    <col min="1183" max="1183" width="11.42578125" style="567" customWidth="1"/>
    <col min="1184" max="1186" width="9.140625" style="567"/>
    <col min="1187" max="1187" width="15.42578125" style="567" customWidth="1"/>
    <col min="1188" max="1423" width="9.140625" style="567"/>
    <col min="1424" max="1424" width="16.28515625" style="567" customWidth="1"/>
    <col min="1425" max="1425" width="11.7109375" style="567" customWidth="1"/>
    <col min="1426" max="1426" width="25.5703125" style="567" customWidth="1"/>
    <col min="1427" max="1434" width="9.140625" style="567"/>
    <col min="1435" max="1435" width="10" style="567" bestFit="1" customWidth="1"/>
    <col min="1436" max="1436" width="10" style="567" customWidth="1"/>
    <col min="1437" max="1437" width="10" style="567" bestFit="1" customWidth="1"/>
    <col min="1438" max="1438" width="9.140625" style="567"/>
    <col min="1439" max="1439" width="11.42578125" style="567" customWidth="1"/>
    <col min="1440" max="1442" width="9.140625" style="567"/>
    <col min="1443" max="1443" width="15.42578125" style="567" customWidth="1"/>
    <col min="1444" max="1679" width="9.140625" style="567"/>
    <col min="1680" max="1680" width="16.28515625" style="567" customWidth="1"/>
    <col min="1681" max="1681" width="11.7109375" style="567" customWidth="1"/>
    <col min="1682" max="1682" width="25.5703125" style="567" customWidth="1"/>
    <col min="1683" max="1690" width="9.140625" style="567"/>
    <col min="1691" max="1691" width="10" style="567" bestFit="1" customWidth="1"/>
    <col min="1692" max="1692" width="10" style="567" customWidth="1"/>
    <col min="1693" max="1693" width="10" style="567" bestFit="1" customWidth="1"/>
    <col min="1694" max="1694" width="9.140625" style="567"/>
    <col min="1695" max="1695" width="11.42578125" style="567" customWidth="1"/>
    <col min="1696" max="1698" width="9.140625" style="567"/>
    <col min="1699" max="1699" width="15.42578125" style="567" customWidth="1"/>
    <col min="1700" max="1935" width="9.140625" style="567"/>
    <col min="1936" max="1936" width="16.28515625" style="567" customWidth="1"/>
    <col min="1937" max="1937" width="11.7109375" style="567" customWidth="1"/>
    <col min="1938" max="1938" width="25.5703125" style="567" customWidth="1"/>
    <col min="1939" max="1946" width="9.140625" style="567"/>
    <col min="1947" max="1947" width="10" style="567" bestFit="1" customWidth="1"/>
    <col min="1948" max="1948" width="10" style="567" customWidth="1"/>
    <col min="1949" max="1949" width="10" style="567" bestFit="1" customWidth="1"/>
    <col min="1950" max="1950" width="9.140625" style="567"/>
    <col min="1951" max="1951" width="11.42578125" style="567" customWidth="1"/>
    <col min="1952" max="1954" width="9.140625" style="567"/>
    <col min="1955" max="1955" width="15.42578125" style="567" customWidth="1"/>
    <col min="1956" max="2191" width="9.140625" style="567"/>
    <col min="2192" max="2192" width="16.28515625" style="567" customWidth="1"/>
    <col min="2193" max="2193" width="11.7109375" style="567" customWidth="1"/>
    <col min="2194" max="2194" width="25.5703125" style="567" customWidth="1"/>
    <col min="2195" max="2202" width="9.140625" style="567"/>
    <col min="2203" max="2203" width="10" style="567" bestFit="1" customWidth="1"/>
    <col min="2204" max="2204" width="10" style="567" customWidth="1"/>
    <col min="2205" max="2205" width="10" style="567" bestFit="1" customWidth="1"/>
    <col min="2206" max="2206" width="9.140625" style="567"/>
    <col min="2207" max="2207" width="11.42578125" style="567" customWidth="1"/>
    <col min="2208" max="2210" width="9.140625" style="567"/>
    <col min="2211" max="2211" width="15.42578125" style="567" customWidth="1"/>
    <col min="2212" max="2447" width="9.140625" style="567"/>
    <col min="2448" max="2448" width="16.28515625" style="567" customWidth="1"/>
    <col min="2449" max="2449" width="11.7109375" style="567" customWidth="1"/>
    <col min="2450" max="2450" width="25.5703125" style="567" customWidth="1"/>
    <col min="2451" max="2458" width="9.140625" style="567"/>
    <col min="2459" max="2459" width="10" style="567" bestFit="1" customWidth="1"/>
    <col min="2460" max="2460" width="10" style="567" customWidth="1"/>
    <col min="2461" max="2461" width="10" style="567" bestFit="1" customWidth="1"/>
    <col min="2462" max="2462" width="9.140625" style="567"/>
    <col min="2463" max="2463" width="11.42578125" style="567" customWidth="1"/>
    <col min="2464" max="2466" width="9.140625" style="567"/>
    <col min="2467" max="2467" width="15.42578125" style="567" customWidth="1"/>
    <col min="2468" max="2703" width="9.140625" style="567"/>
    <col min="2704" max="2704" width="16.28515625" style="567" customWidth="1"/>
    <col min="2705" max="2705" width="11.7109375" style="567" customWidth="1"/>
    <col min="2706" max="2706" width="25.5703125" style="567" customWidth="1"/>
    <col min="2707" max="2714" width="9.140625" style="567"/>
    <col min="2715" max="2715" width="10" style="567" bestFit="1" customWidth="1"/>
    <col min="2716" max="2716" width="10" style="567" customWidth="1"/>
    <col min="2717" max="2717" width="10" style="567" bestFit="1" customWidth="1"/>
    <col min="2718" max="2718" width="9.140625" style="567"/>
    <col min="2719" max="2719" width="11.42578125" style="567" customWidth="1"/>
    <col min="2720" max="2722" width="9.140625" style="567"/>
    <col min="2723" max="2723" width="15.42578125" style="567" customWidth="1"/>
    <col min="2724" max="2959" width="9.140625" style="567"/>
    <col min="2960" max="2960" width="16.28515625" style="567" customWidth="1"/>
    <col min="2961" max="2961" width="11.7109375" style="567" customWidth="1"/>
    <col min="2962" max="2962" width="25.5703125" style="567" customWidth="1"/>
    <col min="2963" max="2970" width="9.140625" style="567"/>
    <col min="2971" max="2971" width="10" style="567" bestFit="1" customWidth="1"/>
    <col min="2972" max="2972" width="10" style="567" customWidth="1"/>
    <col min="2973" max="2973" width="10" style="567" bestFit="1" customWidth="1"/>
    <col min="2974" max="2974" width="9.140625" style="567"/>
    <col min="2975" max="2975" width="11.42578125" style="567" customWidth="1"/>
    <col min="2976" max="2978" width="9.140625" style="567"/>
    <col min="2979" max="2979" width="15.42578125" style="567" customWidth="1"/>
    <col min="2980" max="3215" width="9.140625" style="567"/>
    <col min="3216" max="3216" width="16.28515625" style="567" customWidth="1"/>
    <col min="3217" max="3217" width="11.7109375" style="567" customWidth="1"/>
    <col min="3218" max="3218" width="25.5703125" style="567" customWidth="1"/>
    <col min="3219" max="3226" width="9.140625" style="567"/>
    <col min="3227" max="3227" width="10" style="567" bestFit="1" customWidth="1"/>
    <col min="3228" max="3228" width="10" style="567" customWidth="1"/>
    <col min="3229" max="3229" width="10" style="567" bestFit="1" customWidth="1"/>
    <col min="3230" max="3230" width="9.140625" style="567"/>
    <col min="3231" max="3231" width="11.42578125" style="567" customWidth="1"/>
    <col min="3232" max="3234" width="9.140625" style="567"/>
    <col min="3235" max="3235" width="15.42578125" style="567" customWidth="1"/>
    <col min="3236" max="3471" width="9.140625" style="567"/>
    <col min="3472" max="3472" width="16.28515625" style="567" customWidth="1"/>
    <col min="3473" max="3473" width="11.7109375" style="567" customWidth="1"/>
    <col min="3474" max="3474" width="25.5703125" style="567" customWidth="1"/>
    <col min="3475" max="3482" width="9.140625" style="567"/>
    <col min="3483" max="3483" width="10" style="567" bestFit="1" customWidth="1"/>
    <col min="3484" max="3484" width="10" style="567" customWidth="1"/>
    <col min="3485" max="3485" width="10" style="567" bestFit="1" customWidth="1"/>
    <col min="3486" max="3486" width="9.140625" style="567"/>
    <col min="3487" max="3487" width="11.42578125" style="567" customWidth="1"/>
    <col min="3488" max="3490" width="9.140625" style="567"/>
    <col min="3491" max="3491" width="15.42578125" style="567" customWidth="1"/>
    <col min="3492" max="3727" width="9.140625" style="567"/>
    <col min="3728" max="3728" width="16.28515625" style="567" customWidth="1"/>
    <col min="3729" max="3729" width="11.7109375" style="567" customWidth="1"/>
    <col min="3730" max="3730" width="25.5703125" style="567" customWidth="1"/>
    <col min="3731" max="3738" width="9.140625" style="567"/>
    <col min="3739" max="3739" width="10" style="567" bestFit="1" customWidth="1"/>
    <col min="3740" max="3740" width="10" style="567" customWidth="1"/>
    <col min="3741" max="3741" width="10" style="567" bestFit="1" customWidth="1"/>
    <col min="3742" max="3742" width="9.140625" style="567"/>
    <col min="3743" max="3743" width="11.42578125" style="567" customWidth="1"/>
    <col min="3744" max="3746" width="9.140625" style="567"/>
    <col min="3747" max="3747" width="15.42578125" style="567" customWidth="1"/>
    <col min="3748" max="3983" width="9.140625" style="567"/>
    <col min="3984" max="3984" width="16.28515625" style="567" customWidth="1"/>
    <col min="3985" max="3985" width="11.7109375" style="567" customWidth="1"/>
    <col min="3986" max="3986" width="25.5703125" style="567" customWidth="1"/>
    <col min="3987" max="3994" width="9.140625" style="567"/>
    <col min="3995" max="3995" width="10" style="567" bestFit="1" customWidth="1"/>
    <col min="3996" max="3996" width="10" style="567" customWidth="1"/>
    <col min="3997" max="3997" width="10" style="567" bestFit="1" customWidth="1"/>
    <col min="3998" max="3998" width="9.140625" style="567"/>
    <col min="3999" max="3999" width="11.42578125" style="567" customWidth="1"/>
    <col min="4000" max="4002" width="9.140625" style="567"/>
    <col min="4003" max="4003" width="15.42578125" style="567" customWidth="1"/>
    <col min="4004" max="4239" width="9.140625" style="567"/>
    <col min="4240" max="4240" width="16.28515625" style="567" customWidth="1"/>
    <col min="4241" max="4241" width="11.7109375" style="567" customWidth="1"/>
    <col min="4242" max="4242" width="25.5703125" style="567" customWidth="1"/>
    <col min="4243" max="4250" width="9.140625" style="567"/>
    <col min="4251" max="4251" width="10" style="567" bestFit="1" customWidth="1"/>
    <col min="4252" max="4252" width="10" style="567" customWidth="1"/>
    <col min="4253" max="4253" width="10" style="567" bestFit="1" customWidth="1"/>
    <col min="4254" max="4254" width="9.140625" style="567"/>
    <col min="4255" max="4255" width="11.42578125" style="567" customWidth="1"/>
    <col min="4256" max="4258" width="9.140625" style="567"/>
    <col min="4259" max="4259" width="15.42578125" style="567" customWidth="1"/>
    <col min="4260" max="4495" width="9.140625" style="567"/>
    <col min="4496" max="4496" width="16.28515625" style="567" customWidth="1"/>
    <col min="4497" max="4497" width="11.7109375" style="567" customWidth="1"/>
    <col min="4498" max="4498" width="25.5703125" style="567" customWidth="1"/>
    <col min="4499" max="4506" width="9.140625" style="567"/>
    <col min="4507" max="4507" width="10" style="567" bestFit="1" customWidth="1"/>
    <col min="4508" max="4508" width="10" style="567" customWidth="1"/>
    <col min="4509" max="4509" width="10" style="567" bestFit="1" customWidth="1"/>
    <col min="4510" max="4510" width="9.140625" style="567"/>
    <col min="4511" max="4511" width="11.42578125" style="567" customWidth="1"/>
    <col min="4512" max="4514" width="9.140625" style="567"/>
    <col min="4515" max="4515" width="15.42578125" style="567" customWidth="1"/>
    <col min="4516" max="4751" width="9.140625" style="567"/>
    <col min="4752" max="4752" width="16.28515625" style="567" customWidth="1"/>
    <col min="4753" max="4753" width="11.7109375" style="567" customWidth="1"/>
    <col min="4754" max="4754" width="25.5703125" style="567" customWidth="1"/>
    <col min="4755" max="4762" width="9.140625" style="567"/>
    <col min="4763" max="4763" width="10" style="567" bestFit="1" customWidth="1"/>
    <col min="4764" max="4764" width="10" style="567" customWidth="1"/>
    <col min="4765" max="4765" width="10" style="567" bestFit="1" customWidth="1"/>
    <col min="4766" max="4766" width="9.140625" style="567"/>
    <col min="4767" max="4767" width="11.42578125" style="567" customWidth="1"/>
    <col min="4768" max="4770" width="9.140625" style="567"/>
    <col min="4771" max="4771" width="15.42578125" style="567" customWidth="1"/>
    <col min="4772" max="5007" width="9.140625" style="567"/>
    <col min="5008" max="5008" width="16.28515625" style="567" customWidth="1"/>
    <col min="5009" max="5009" width="11.7109375" style="567" customWidth="1"/>
    <col min="5010" max="5010" width="25.5703125" style="567" customWidth="1"/>
    <col min="5011" max="5018" width="9.140625" style="567"/>
    <col min="5019" max="5019" width="10" style="567" bestFit="1" customWidth="1"/>
    <col min="5020" max="5020" width="10" style="567" customWidth="1"/>
    <col min="5021" max="5021" width="10" style="567" bestFit="1" customWidth="1"/>
    <col min="5022" max="5022" width="9.140625" style="567"/>
    <col min="5023" max="5023" width="11.42578125" style="567" customWidth="1"/>
    <col min="5024" max="5026" width="9.140625" style="567"/>
    <col min="5027" max="5027" width="15.42578125" style="567" customWidth="1"/>
    <col min="5028" max="5263" width="9.140625" style="567"/>
    <col min="5264" max="5264" width="16.28515625" style="567" customWidth="1"/>
    <col min="5265" max="5265" width="11.7109375" style="567" customWidth="1"/>
    <col min="5266" max="5266" width="25.5703125" style="567" customWidth="1"/>
    <col min="5267" max="5274" width="9.140625" style="567"/>
    <col min="5275" max="5275" width="10" style="567" bestFit="1" customWidth="1"/>
    <col min="5276" max="5276" width="10" style="567" customWidth="1"/>
    <col min="5277" max="5277" width="10" style="567" bestFit="1" customWidth="1"/>
    <col min="5278" max="5278" width="9.140625" style="567"/>
    <col min="5279" max="5279" width="11.42578125" style="567" customWidth="1"/>
    <col min="5280" max="5282" width="9.140625" style="567"/>
    <col min="5283" max="5283" width="15.42578125" style="567" customWidth="1"/>
    <col min="5284" max="5519" width="9.140625" style="567"/>
    <col min="5520" max="5520" width="16.28515625" style="567" customWidth="1"/>
    <col min="5521" max="5521" width="11.7109375" style="567" customWidth="1"/>
    <col min="5522" max="5522" width="25.5703125" style="567" customWidth="1"/>
    <col min="5523" max="5530" width="9.140625" style="567"/>
    <col min="5531" max="5531" width="10" style="567" bestFit="1" customWidth="1"/>
    <col min="5532" max="5532" width="10" style="567" customWidth="1"/>
    <col min="5533" max="5533" width="10" style="567" bestFit="1" customWidth="1"/>
    <col min="5534" max="5534" width="9.140625" style="567"/>
    <col min="5535" max="5535" width="11.42578125" style="567" customWidth="1"/>
    <col min="5536" max="5538" width="9.140625" style="567"/>
    <col min="5539" max="5539" width="15.42578125" style="567" customWidth="1"/>
    <col min="5540" max="5775" width="9.140625" style="567"/>
    <col min="5776" max="5776" width="16.28515625" style="567" customWidth="1"/>
    <col min="5777" max="5777" width="11.7109375" style="567" customWidth="1"/>
    <col min="5778" max="5778" width="25.5703125" style="567" customWidth="1"/>
    <col min="5779" max="5786" width="9.140625" style="567"/>
    <col min="5787" max="5787" width="10" style="567" bestFit="1" customWidth="1"/>
    <col min="5788" max="5788" width="10" style="567" customWidth="1"/>
    <col min="5789" max="5789" width="10" style="567" bestFit="1" customWidth="1"/>
    <col min="5790" max="5790" width="9.140625" style="567"/>
    <col min="5791" max="5791" width="11.42578125" style="567" customWidth="1"/>
    <col min="5792" max="5794" width="9.140625" style="567"/>
    <col min="5795" max="5795" width="15.42578125" style="567" customWidth="1"/>
    <col min="5796" max="6031" width="9.140625" style="567"/>
    <col min="6032" max="6032" width="16.28515625" style="567" customWidth="1"/>
    <col min="6033" max="6033" width="11.7109375" style="567" customWidth="1"/>
    <col min="6034" max="6034" width="25.5703125" style="567" customWidth="1"/>
    <col min="6035" max="6042" width="9.140625" style="567"/>
    <col min="6043" max="6043" width="10" style="567" bestFit="1" customWidth="1"/>
    <col min="6044" max="6044" width="10" style="567" customWidth="1"/>
    <col min="6045" max="6045" width="10" style="567" bestFit="1" customWidth="1"/>
    <col min="6046" max="6046" width="9.140625" style="567"/>
    <col min="6047" max="6047" width="11.42578125" style="567" customWidth="1"/>
    <col min="6048" max="6050" width="9.140625" style="567"/>
    <col min="6051" max="6051" width="15.42578125" style="567" customWidth="1"/>
    <col min="6052" max="6287" width="9.140625" style="567"/>
    <col min="6288" max="6288" width="16.28515625" style="567" customWidth="1"/>
    <col min="6289" max="6289" width="11.7109375" style="567" customWidth="1"/>
    <col min="6290" max="6290" width="25.5703125" style="567" customWidth="1"/>
    <col min="6291" max="6298" width="9.140625" style="567"/>
    <col min="6299" max="6299" width="10" style="567" bestFit="1" customWidth="1"/>
    <col min="6300" max="6300" width="10" style="567" customWidth="1"/>
    <col min="6301" max="6301" width="10" style="567" bestFit="1" customWidth="1"/>
    <col min="6302" max="6302" width="9.140625" style="567"/>
    <col min="6303" max="6303" width="11.42578125" style="567" customWidth="1"/>
    <col min="6304" max="6306" width="9.140625" style="567"/>
    <col min="6307" max="6307" width="15.42578125" style="567" customWidth="1"/>
    <col min="6308" max="6543" width="9.140625" style="567"/>
    <col min="6544" max="6544" width="16.28515625" style="567" customWidth="1"/>
    <col min="6545" max="6545" width="11.7109375" style="567" customWidth="1"/>
    <col min="6546" max="6546" width="25.5703125" style="567" customWidth="1"/>
    <col min="6547" max="6554" width="9.140625" style="567"/>
    <col min="6555" max="6555" width="10" style="567" bestFit="1" customWidth="1"/>
    <col min="6556" max="6556" width="10" style="567" customWidth="1"/>
    <col min="6557" max="6557" width="10" style="567" bestFit="1" customWidth="1"/>
    <col min="6558" max="6558" width="9.140625" style="567"/>
    <col min="6559" max="6559" width="11.42578125" style="567" customWidth="1"/>
    <col min="6560" max="6562" width="9.140625" style="567"/>
    <col min="6563" max="6563" width="15.42578125" style="567" customWidth="1"/>
    <col min="6564" max="6799" width="9.140625" style="567"/>
    <col min="6800" max="6800" width="16.28515625" style="567" customWidth="1"/>
    <col min="6801" max="6801" width="11.7109375" style="567" customWidth="1"/>
    <col min="6802" max="6802" width="25.5703125" style="567" customWidth="1"/>
    <col min="6803" max="6810" width="9.140625" style="567"/>
    <col min="6811" max="6811" width="10" style="567" bestFit="1" customWidth="1"/>
    <col min="6812" max="6812" width="10" style="567" customWidth="1"/>
    <col min="6813" max="6813" width="10" style="567" bestFit="1" customWidth="1"/>
    <col min="6814" max="6814" width="9.140625" style="567"/>
    <col min="6815" max="6815" width="11.42578125" style="567" customWidth="1"/>
    <col min="6816" max="6818" width="9.140625" style="567"/>
    <col min="6819" max="6819" width="15.42578125" style="567" customWidth="1"/>
    <col min="6820" max="7055" width="9.140625" style="567"/>
    <col min="7056" max="7056" width="16.28515625" style="567" customWidth="1"/>
    <col min="7057" max="7057" width="11.7109375" style="567" customWidth="1"/>
    <col min="7058" max="7058" width="25.5703125" style="567" customWidth="1"/>
    <col min="7059" max="7066" width="9.140625" style="567"/>
    <col min="7067" max="7067" width="10" style="567" bestFit="1" customWidth="1"/>
    <col min="7068" max="7068" width="10" style="567" customWidth="1"/>
    <col min="7069" max="7069" width="10" style="567" bestFit="1" customWidth="1"/>
    <col min="7070" max="7070" width="9.140625" style="567"/>
    <col min="7071" max="7071" width="11.42578125" style="567" customWidth="1"/>
    <col min="7072" max="7074" width="9.140625" style="567"/>
    <col min="7075" max="7075" width="15.42578125" style="567" customWidth="1"/>
    <col min="7076" max="7311" width="9.140625" style="567"/>
    <col min="7312" max="7312" width="16.28515625" style="567" customWidth="1"/>
    <col min="7313" max="7313" width="11.7109375" style="567" customWidth="1"/>
    <col min="7314" max="7314" width="25.5703125" style="567" customWidth="1"/>
    <col min="7315" max="7322" width="9.140625" style="567"/>
    <col min="7323" max="7323" width="10" style="567" bestFit="1" customWidth="1"/>
    <col min="7324" max="7324" width="10" style="567" customWidth="1"/>
    <col min="7325" max="7325" width="10" style="567" bestFit="1" customWidth="1"/>
    <col min="7326" max="7326" width="9.140625" style="567"/>
    <col min="7327" max="7327" width="11.42578125" style="567" customWidth="1"/>
    <col min="7328" max="7330" width="9.140625" style="567"/>
    <col min="7331" max="7331" width="15.42578125" style="567" customWidth="1"/>
    <col min="7332" max="7567" width="9.140625" style="567"/>
    <col min="7568" max="7568" width="16.28515625" style="567" customWidth="1"/>
    <col min="7569" max="7569" width="11.7109375" style="567" customWidth="1"/>
    <col min="7570" max="7570" width="25.5703125" style="567" customWidth="1"/>
    <col min="7571" max="7578" width="9.140625" style="567"/>
    <col min="7579" max="7579" width="10" style="567" bestFit="1" customWidth="1"/>
    <col min="7580" max="7580" width="10" style="567" customWidth="1"/>
    <col min="7581" max="7581" width="10" style="567" bestFit="1" customWidth="1"/>
    <col min="7582" max="7582" width="9.140625" style="567"/>
    <col min="7583" max="7583" width="11.42578125" style="567" customWidth="1"/>
    <col min="7584" max="7586" width="9.140625" style="567"/>
    <col min="7587" max="7587" width="15.42578125" style="567" customWidth="1"/>
    <col min="7588" max="7823" width="9.140625" style="567"/>
    <col min="7824" max="7824" width="16.28515625" style="567" customWidth="1"/>
    <col min="7825" max="7825" width="11.7109375" style="567" customWidth="1"/>
    <col min="7826" max="7826" width="25.5703125" style="567" customWidth="1"/>
    <col min="7827" max="7834" width="9.140625" style="567"/>
    <col min="7835" max="7835" width="10" style="567" bestFit="1" customWidth="1"/>
    <col min="7836" max="7836" width="10" style="567" customWidth="1"/>
    <col min="7837" max="7837" width="10" style="567" bestFit="1" customWidth="1"/>
    <col min="7838" max="7838" width="9.140625" style="567"/>
    <col min="7839" max="7839" width="11.42578125" style="567" customWidth="1"/>
    <col min="7840" max="7842" width="9.140625" style="567"/>
    <col min="7843" max="7843" width="15.42578125" style="567" customWidth="1"/>
    <col min="7844" max="8079" width="9.140625" style="567"/>
    <col min="8080" max="8080" width="16.28515625" style="567" customWidth="1"/>
    <col min="8081" max="8081" width="11.7109375" style="567" customWidth="1"/>
    <col min="8082" max="8082" width="25.5703125" style="567" customWidth="1"/>
    <col min="8083" max="8090" width="9.140625" style="567"/>
    <col min="8091" max="8091" width="10" style="567" bestFit="1" customWidth="1"/>
    <col min="8092" max="8092" width="10" style="567" customWidth="1"/>
    <col min="8093" max="8093" width="10" style="567" bestFit="1" customWidth="1"/>
    <col min="8094" max="8094" width="9.140625" style="567"/>
    <col min="8095" max="8095" width="11.42578125" style="567" customWidth="1"/>
    <col min="8096" max="8098" width="9.140625" style="567"/>
    <col min="8099" max="8099" width="15.42578125" style="567" customWidth="1"/>
    <col min="8100" max="8335" width="9.140625" style="567"/>
    <col min="8336" max="8336" width="16.28515625" style="567" customWidth="1"/>
    <col min="8337" max="8337" width="11.7109375" style="567" customWidth="1"/>
    <col min="8338" max="8338" width="25.5703125" style="567" customWidth="1"/>
    <col min="8339" max="8346" width="9.140625" style="567"/>
    <col min="8347" max="8347" width="10" style="567" bestFit="1" customWidth="1"/>
    <col min="8348" max="8348" width="10" style="567" customWidth="1"/>
    <col min="8349" max="8349" width="10" style="567" bestFit="1" customWidth="1"/>
    <col min="8350" max="8350" width="9.140625" style="567"/>
    <col min="8351" max="8351" width="11.42578125" style="567" customWidth="1"/>
    <col min="8352" max="8354" width="9.140625" style="567"/>
    <col min="8355" max="8355" width="15.42578125" style="567" customWidth="1"/>
    <col min="8356" max="8591" width="9.140625" style="567"/>
    <col min="8592" max="8592" width="16.28515625" style="567" customWidth="1"/>
    <col min="8593" max="8593" width="11.7109375" style="567" customWidth="1"/>
    <col min="8594" max="8594" width="25.5703125" style="567" customWidth="1"/>
    <col min="8595" max="8602" width="9.140625" style="567"/>
    <col min="8603" max="8603" width="10" style="567" bestFit="1" customWidth="1"/>
    <col min="8604" max="8604" width="10" style="567" customWidth="1"/>
    <col min="8605" max="8605" width="10" style="567" bestFit="1" customWidth="1"/>
    <col min="8606" max="8606" width="9.140625" style="567"/>
    <col min="8607" max="8607" width="11.42578125" style="567" customWidth="1"/>
    <col min="8608" max="8610" width="9.140625" style="567"/>
    <col min="8611" max="8611" width="15.42578125" style="567" customWidth="1"/>
    <col min="8612" max="8847" width="9.140625" style="567"/>
    <col min="8848" max="8848" width="16.28515625" style="567" customWidth="1"/>
    <col min="8849" max="8849" width="11.7109375" style="567" customWidth="1"/>
    <col min="8850" max="8850" width="25.5703125" style="567" customWidth="1"/>
    <col min="8851" max="8858" width="9.140625" style="567"/>
    <col min="8859" max="8859" width="10" style="567" bestFit="1" customWidth="1"/>
    <col min="8860" max="8860" width="10" style="567" customWidth="1"/>
    <col min="8861" max="8861" width="10" style="567" bestFit="1" customWidth="1"/>
    <col min="8862" max="8862" width="9.140625" style="567"/>
    <col min="8863" max="8863" width="11.42578125" style="567" customWidth="1"/>
    <col min="8864" max="8866" width="9.140625" style="567"/>
    <col min="8867" max="8867" width="15.42578125" style="567" customWidth="1"/>
    <col min="8868" max="9103" width="9.140625" style="567"/>
    <col min="9104" max="9104" width="16.28515625" style="567" customWidth="1"/>
    <col min="9105" max="9105" width="11.7109375" style="567" customWidth="1"/>
    <col min="9106" max="9106" width="25.5703125" style="567" customWidth="1"/>
    <col min="9107" max="9114" width="9.140625" style="567"/>
    <col min="9115" max="9115" width="10" style="567" bestFit="1" customWidth="1"/>
    <col min="9116" max="9116" width="10" style="567" customWidth="1"/>
    <col min="9117" max="9117" width="10" style="567" bestFit="1" customWidth="1"/>
    <col min="9118" max="9118" width="9.140625" style="567"/>
    <col min="9119" max="9119" width="11.42578125" style="567" customWidth="1"/>
    <col min="9120" max="9122" width="9.140625" style="567"/>
    <col min="9123" max="9123" width="15.42578125" style="567" customWidth="1"/>
    <col min="9124" max="9359" width="9.140625" style="567"/>
    <col min="9360" max="9360" width="16.28515625" style="567" customWidth="1"/>
    <col min="9361" max="9361" width="11.7109375" style="567" customWidth="1"/>
    <col min="9362" max="9362" width="25.5703125" style="567" customWidth="1"/>
    <col min="9363" max="9370" width="9.140625" style="567"/>
    <col min="9371" max="9371" width="10" style="567" bestFit="1" customWidth="1"/>
    <col min="9372" max="9372" width="10" style="567" customWidth="1"/>
    <col min="9373" max="9373" width="10" style="567" bestFit="1" customWidth="1"/>
    <col min="9374" max="9374" width="9.140625" style="567"/>
    <col min="9375" max="9375" width="11.42578125" style="567" customWidth="1"/>
    <col min="9376" max="9378" width="9.140625" style="567"/>
    <col min="9379" max="9379" width="15.42578125" style="567" customWidth="1"/>
    <col min="9380" max="9615" width="9.140625" style="567"/>
    <col min="9616" max="9616" width="16.28515625" style="567" customWidth="1"/>
    <col min="9617" max="9617" width="11.7109375" style="567" customWidth="1"/>
    <col min="9618" max="9618" width="25.5703125" style="567" customWidth="1"/>
    <col min="9619" max="9626" width="9.140625" style="567"/>
    <col min="9627" max="9627" width="10" style="567" bestFit="1" customWidth="1"/>
    <col min="9628" max="9628" width="10" style="567" customWidth="1"/>
    <col min="9629" max="9629" width="10" style="567" bestFit="1" customWidth="1"/>
    <col min="9630" max="9630" width="9.140625" style="567"/>
    <col min="9631" max="9631" width="11.42578125" style="567" customWidth="1"/>
    <col min="9632" max="9634" width="9.140625" style="567"/>
    <col min="9635" max="9635" width="15.42578125" style="567" customWidth="1"/>
    <col min="9636" max="9871" width="9.140625" style="567"/>
    <col min="9872" max="9872" width="16.28515625" style="567" customWidth="1"/>
    <col min="9873" max="9873" width="11.7109375" style="567" customWidth="1"/>
    <col min="9874" max="9874" width="25.5703125" style="567" customWidth="1"/>
    <col min="9875" max="9882" width="9.140625" style="567"/>
    <col min="9883" max="9883" width="10" style="567" bestFit="1" customWidth="1"/>
    <col min="9884" max="9884" width="10" style="567" customWidth="1"/>
    <col min="9885" max="9885" width="10" style="567" bestFit="1" customWidth="1"/>
    <col min="9886" max="9886" width="9.140625" style="567"/>
    <col min="9887" max="9887" width="11.42578125" style="567" customWidth="1"/>
    <col min="9888" max="9890" width="9.140625" style="567"/>
    <col min="9891" max="9891" width="15.42578125" style="567" customWidth="1"/>
    <col min="9892" max="10127" width="9.140625" style="567"/>
    <col min="10128" max="10128" width="16.28515625" style="567" customWidth="1"/>
    <col min="10129" max="10129" width="11.7109375" style="567" customWidth="1"/>
    <col min="10130" max="10130" width="25.5703125" style="567" customWidth="1"/>
    <col min="10131" max="10138" width="9.140625" style="567"/>
    <col min="10139" max="10139" width="10" style="567" bestFit="1" customWidth="1"/>
    <col min="10140" max="10140" width="10" style="567" customWidth="1"/>
    <col min="10141" max="10141" width="10" style="567" bestFit="1" customWidth="1"/>
    <col min="10142" max="10142" width="9.140625" style="567"/>
    <col min="10143" max="10143" width="11.42578125" style="567" customWidth="1"/>
    <col min="10144" max="10146" width="9.140625" style="567"/>
    <col min="10147" max="10147" width="15.42578125" style="567" customWidth="1"/>
    <col min="10148" max="10383" width="9.140625" style="567"/>
    <col min="10384" max="10384" width="16.28515625" style="567" customWidth="1"/>
    <col min="10385" max="10385" width="11.7109375" style="567" customWidth="1"/>
    <col min="10386" max="10386" width="25.5703125" style="567" customWidth="1"/>
    <col min="10387" max="10394" width="9.140625" style="567"/>
    <col min="10395" max="10395" width="10" style="567" bestFit="1" customWidth="1"/>
    <col min="10396" max="10396" width="10" style="567" customWidth="1"/>
    <col min="10397" max="10397" width="10" style="567" bestFit="1" customWidth="1"/>
    <col min="10398" max="10398" width="9.140625" style="567"/>
    <col min="10399" max="10399" width="11.42578125" style="567" customWidth="1"/>
    <col min="10400" max="10402" width="9.140625" style="567"/>
    <col min="10403" max="10403" width="15.42578125" style="567" customWidth="1"/>
    <col min="10404" max="10639" width="9.140625" style="567"/>
    <col min="10640" max="10640" width="16.28515625" style="567" customWidth="1"/>
    <col min="10641" max="10641" width="11.7109375" style="567" customWidth="1"/>
    <col min="10642" max="10642" width="25.5703125" style="567" customWidth="1"/>
    <col min="10643" max="10650" width="9.140625" style="567"/>
    <col min="10651" max="10651" width="10" style="567" bestFit="1" customWidth="1"/>
    <col min="10652" max="10652" width="10" style="567" customWidth="1"/>
    <col min="10653" max="10653" width="10" style="567" bestFit="1" customWidth="1"/>
    <col min="10654" max="10654" width="9.140625" style="567"/>
    <col min="10655" max="10655" width="11.42578125" style="567" customWidth="1"/>
    <col min="10656" max="10658" width="9.140625" style="567"/>
    <col min="10659" max="10659" width="15.42578125" style="567" customWidth="1"/>
    <col min="10660" max="10895" width="9.140625" style="567"/>
    <col min="10896" max="10896" width="16.28515625" style="567" customWidth="1"/>
    <col min="10897" max="10897" width="11.7109375" style="567" customWidth="1"/>
    <col min="10898" max="10898" width="25.5703125" style="567" customWidth="1"/>
    <col min="10899" max="10906" width="9.140625" style="567"/>
    <col min="10907" max="10907" width="10" style="567" bestFit="1" customWidth="1"/>
    <col min="10908" max="10908" width="10" style="567" customWidth="1"/>
    <col min="10909" max="10909" width="10" style="567" bestFit="1" customWidth="1"/>
    <col min="10910" max="10910" width="9.140625" style="567"/>
    <col min="10911" max="10911" width="11.42578125" style="567" customWidth="1"/>
    <col min="10912" max="10914" width="9.140625" style="567"/>
    <col min="10915" max="10915" width="15.42578125" style="567" customWidth="1"/>
    <col min="10916" max="11151" width="9.140625" style="567"/>
    <col min="11152" max="11152" width="16.28515625" style="567" customWidth="1"/>
    <col min="11153" max="11153" width="11.7109375" style="567" customWidth="1"/>
    <col min="11154" max="11154" width="25.5703125" style="567" customWidth="1"/>
    <col min="11155" max="11162" width="9.140625" style="567"/>
    <col min="11163" max="11163" width="10" style="567" bestFit="1" customWidth="1"/>
    <col min="11164" max="11164" width="10" style="567" customWidth="1"/>
    <col min="11165" max="11165" width="10" style="567" bestFit="1" customWidth="1"/>
    <col min="11166" max="11166" width="9.140625" style="567"/>
    <col min="11167" max="11167" width="11.42578125" style="567" customWidth="1"/>
    <col min="11168" max="11170" width="9.140625" style="567"/>
    <col min="11171" max="11171" width="15.42578125" style="567" customWidth="1"/>
    <col min="11172" max="11407" width="9.140625" style="567"/>
    <col min="11408" max="11408" width="16.28515625" style="567" customWidth="1"/>
    <col min="11409" max="11409" width="11.7109375" style="567" customWidth="1"/>
    <col min="11410" max="11410" width="25.5703125" style="567" customWidth="1"/>
    <col min="11411" max="11418" width="9.140625" style="567"/>
    <col min="11419" max="11419" width="10" style="567" bestFit="1" customWidth="1"/>
    <col min="11420" max="11420" width="10" style="567" customWidth="1"/>
    <col min="11421" max="11421" width="10" style="567" bestFit="1" customWidth="1"/>
    <col min="11422" max="11422" width="9.140625" style="567"/>
    <col min="11423" max="11423" width="11.42578125" style="567" customWidth="1"/>
    <col min="11424" max="11426" width="9.140625" style="567"/>
    <col min="11427" max="11427" width="15.42578125" style="567" customWidth="1"/>
    <col min="11428" max="11663" width="9.140625" style="567"/>
    <col min="11664" max="11664" width="16.28515625" style="567" customWidth="1"/>
    <col min="11665" max="11665" width="11.7109375" style="567" customWidth="1"/>
    <col min="11666" max="11666" width="25.5703125" style="567" customWidth="1"/>
    <col min="11667" max="11674" width="9.140625" style="567"/>
    <col min="11675" max="11675" width="10" style="567" bestFit="1" customWidth="1"/>
    <col min="11676" max="11676" width="10" style="567" customWidth="1"/>
    <col min="11677" max="11677" width="10" style="567" bestFit="1" customWidth="1"/>
    <col min="11678" max="11678" width="9.140625" style="567"/>
    <col min="11679" max="11679" width="11.42578125" style="567" customWidth="1"/>
    <col min="11680" max="11682" width="9.140625" style="567"/>
    <col min="11683" max="11683" width="15.42578125" style="567" customWidth="1"/>
    <col min="11684" max="11919" width="9.140625" style="567"/>
    <col min="11920" max="11920" width="16.28515625" style="567" customWidth="1"/>
    <col min="11921" max="11921" width="11.7109375" style="567" customWidth="1"/>
    <col min="11922" max="11922" width="25.5703125" style="567" customWidth="1"/>
    <col min="11923" max="11930" width="9.140625" style="567"/>
    <col min="11931" max="11931" width="10" style="567" bestFit="1" customWidth="1"/>
    <col min="11932" max="11932" width="10" style="567" customWidth="1"/>
    <col min="11933" max="11933" width="10" style="567" bestFit="1" customWidth="1"/>
    <col min="11934" max="11934" width="9.140625" style="567"/>
    <col min="11935" max="11935" width="11.42578125" style="567" customWidth="1"/>
    <col min="11936" max="11938" width="9.140625" style="567"/>
    <col min="11939" max="11939" width="15.42578125" style="567" customWidth="1"/>
    <col min="11940" max="12175" width="9.140625" style="567"/>
    <col min="12176" max="12176" width="16.28515625" style="567" customWidth="1"/>
    <col min="12177" max="12177" width="11.7109375" style="567" customWidth="1"/>
    <col min="12178" max="12178" width="25.5703125" style="567" customWidth="1"/>
    <col min="12179" max="12186" width="9.140625" style="567"/>
    <col min="12187" max="12187" width="10" style="567" bestFit="1" customWidth="1"/>
    <col min="12188" max="12188" width="10" style="567" customWidth="1"/>
    <col min="12189" max="12189" width="10" style="567" bestFit="1" customWidth="1"/>
    <col min="12190" max="12190" width="9.140625" style="567"/>
    <col min="12191" max="12191" width="11.42578125" style="567" customWidth="1"/>
    <col min="12192" max="12194" width="9.140625" style="567"/>
    <col min="12195" max="12195" width="15.42578125" style="567" customWidth="1"/>
    <col min="12196" max="12431" width="9.140625" style="567"/>
    <col min="12432" max="12432" width="16.28515625" style="567" customWidth="1"/>
    <col min="12433" max="12433" width="11.7109375" style="567" customWidth="1"/>
    <col min="12434" max="12434" width="25.5703125" style="567" customWidth="1"/>
    <col min="12435" max="12442" width="9.140625" style="567"/>
    <col min="12443" max="12443" width="10" style="567" bestFit="1" customWidth="1"/>
    <col min="12444" max="12444" width="10" style="567" customWidth="1"/>
    <col min="12445" max="12445" width="10" style="567" bestFit="1" customWidth="1"/>
    <col min="12446" max="12446" width="9.140625" style="567"/>
    <col min="12447" max="12447" width="11.42578125" style="567" customWidth="1"/>
    <col min="12448" max="12450" width="9.140625" style="567"/>
    <col min="12451" max="12451" width="15.42578125" style="567" customWidth="1"/>
    <col min="12452" max="12687" width="9.140625" style="567"/>
    <col min="12688" max="12688" width="16.28515625" style="567" customWidth="1"/>
    <col min="12689" max="12689" width="11.7109375" style="567" customWidth="1"/>
    <col min="12690" max="12690" width="25.5703125" style="567" customWidth="1"/>
    <col min="12691" max="12698" width="9.140625" style="567"/>
    <col min="12699" max="12699" width="10" style="567" bestFit="1" customWidth="1"/>
    <col min="12700" max="12700" width="10" style="567" customWidth="1"/>
    <col min="12701" max="12701" width="10" style="567" bestFit="1" customWidth="1"/>
    <col min="12702" max="12702" width="9.140625" style="567"/>
    <col min="12703" max="12703" width="11.42578125" style="567" customWidth="1"/>
    <col min="12704" max="12706" width="9.140625" style="567"/>
    <col min="12707" max="12707" width="15.42578125" style="567" customWidth="1"/>
    <col min="12708" max="12943" width="9.140625" style="567"/>
    <col min="12944" max="12944" width="16.28515625" style="567" customWidth="1"/>
    <col min="12945" max="12945" width="11.7109375" style="567" customWidth="1"/>
    <col min="12946" max="12946" width="25.5703125" style="567" customWidth="1"/>
    <col min="12947" max="12954" width="9.140625" style="567"/>
    <col min="12955" max="12955" width="10" style="567" bestFit="1" customWidth="1"/>
    <col min="12956" max="12956" width="10" style="567" customWidth="1"/>
    <col min="12957" max="12957" width="10" style="567" bestFit="1" customWidth="1"/>
    <col min="12958" max="12958" width="9.140625" style="567"/>
    <col min="12959" max="12959" width="11.42578125" style="567" customWidth="1"/>
    <col min="12960" max="12962" width="9.140625" style="567"/>
    <col min="12963" max="12963" width="15.42578125" style="567" customWidth="1"/>
    <col min="12964" max="13199" width="9.140625" style="567"/>
    <col min="13200" max="13200" width="16.28515625" style="567" customWidth="1"/>
    <col min="13201" max="13201" width="11.7109375" style="567" customWidth="1"/>
    <col min="13202" max="13202" width="25.5703125" style="567" customWidth="1"/>
    <col min="13203" max="13210" width="9.140625" style="567"/>
    <col min="13211" max="13211" width="10" style="567" bestFit="1" customWidth="1"/>
    <col min="13212" max="13212" width="10" style="567" customWidth="1"/>
    <col min="13213" max="13213" width="10" style="567" bestFit="1" customWidth="1"/>
    <col min="13214" max="13214" width="9.140625" style="567"/>
    <col min="13215" max="13215" width="11.42578125" style="567" customWidth="1"/>
    <col min="13216" max="13218" width="9.140625" style="567"/>
    <col min="13219" max="13219" width="15.42578125" style="567" customWidth="1"/>
    <col min="13220" max="13455" width="9.140625" style="567"/>
    <col min="13456" max="13456" width="16.28515625" style="567" customWidth="1"/>
    <col min="13457" max="13457" width="11.7109375" style="567" customWidth="1"/>
    <col min="13458" max="13458" width="25.5703125" style="567" customWidth="1"/>
    <col min="13459" max="13466" width="9.140625" style="567"/>
    <col min="13467" max="13467" width="10" style="567" bestFit="1" customWidth="1"/>
    <col min="13468" max="13468" width="10" style="567" customWidth="1"/>
    <col min="13469" max="13469" width="10" style="567" bestFit="1" customWidth="1"/>
    <col min="13470" max="13470" width="9.140625" style="567"/>
    <col min="13471" max="13471" width="11.42578125" style="567" customWidth="1"/>
    <col min="13472" max="13474" width="9.140625" style="567"/>
    <col min="13475" max="13475" width="15.42578125" style="567" customWidth="1"/>
    <col min="13476" max="13711" width="9.140625" style="567"/>
    <col min="13712" max="13712" width="16.28515625" style="567" customWidth="1"/>
    <col min="13713" max="13713" width="11.7109375" style="567" customWidth="1"/>
    <col min="13714" max="13714" width="25.5703125" style="567" customWidth="1"/>
    <col min="13715" max="13722" width="9.140625" style="567"/>
    <col min="13723" max="13723" width="10" style="567" bestFit="1" customWidth="1"/>
    <col min="13724" max="13724" width="10" style="567" customWidth="1"/>
    <col min="13725" max="13725" width="10" style="567" bestFit="1" customWidth="1"/>
    <col min="13726" max="13726" width="9.140625" style="567"/>
    <col min="13727" max="13727" width="11.42578125" style="567" customWidth="1"/>
    <col min="13728" max="13730" width="9.140625" style="567"/>
    <col min="13731" max="13731" width="15.42578125" style="567" customWidth="1"/>
    <col min="13732" max="13967" width="9.140625" style="567"/>
    <col min="13968" max="13968" width="16.28515625" style="567" customWidth="1"/>
    <col min="13969" max="13969" width="11.7109375" style="567" customWidth="1"/>
    <col min="13970" max="13970" width="25.5703125" style="567" customWidth="1"/>
    <col min="13971" max="13978" width="9.140625" style="567"/>
    <col min="13979" max="13979" width="10" style="567" bestFit="1" customWidth="1"/>
    <col min="13980" max="13980" width="10" style="567" customWidth="1"/>
    <col min="13981" max="13981" width="10" style="567" bestFit="1" customWidth="1"/>
    <col min="13982" max="13982" width="9.140625" style="567"/>
    <col min="13983" max="13983" width="11.42578125" style="567" customWidth="1"/>
    <col min="13984" max="13986" width="9.140625" style="567"/>
    <col min="13987" max="13987" width="15.42578125" style="567" customWidth="1"/>
    <col min="13988" max="14223" width="9.140625" style="567"/>
    <col min="14224" max="14224" width="16.28515625" style="567" customWidth="1"/>
    <col min="14225" max="14225" width="11.7109375" style="567" customWidth="1"/>
    <col min="14226" max="14226" width="25.5703125" style="567" customWidth="1"/>
    <col min="14227" max="14234" width="9.140625" style="567"/>
    <col min="14235" max="14235" width="10" style="567" bestFit="1" customWidth="1"/>
    <col min="14236" max="14236" width="10" style="567" customWidth="1"/>
    <col min="14237" max="14237" width="10" style="567" bestFit="1" customWidth="1"/>
    <col min="14238" max="14238" width="9.140625" style="567"/>
    <col min="14239" max="14239" width="11.42578125" style="567" customWidth="1"/>
    <col min="14240" max="14242" width="9.140625" style="567"/>
    <col min="14243" max="14243" width="15.42578125" style="567" customWidth="1"/>
    <col min="14244" max="14479" width="9.140625" style="567"/>
    <col min="14480" max="14480" width="16.28515625" style="567" customWidth="1"/>
    <col min="14481" max="14481" width="11.7109375" style="567" customWidth="1"/>
    <col min="14482" max="14482" width="25.5703125" style="567" customWidth="1"/>
    <col min="14483" max="14490" width="9.140625" style="567"/>
    <col min="14491" max="14491" width="10" style="567" bestFit="1" customWidth="1"/>
    <col min="14492" max="14492" width="10" style="567" customWidth="1"/>
    <col min="14493" max="14493" width="10" style="567" bestFit="1" customWidth="1"/>
    <col min="14494" max="14494" width="9.140625" style="567"/>
    <col min="14495" max="14495" width="11.42578125" style="567" customWidth="1"/>
    <col min="14496" max="14498" width="9.140625" style="567"/>
    <col min="14499" max="14499" width="15.42578125" style="567" customWidth="1"/>
    <col min="14500" max="14735" width="9.140625" style="567"/>
    <col min="14736" max="14736" width="16.28515625" style="567" customWidth="1"/>
    <col min="14737" max="14737" width="11.7109375" style="567" customWidth="1"/>
    <col min="14738" max="14738" width="25.5703125" style="567" customWidth="1"/>
    <col min="14739" max="14746" width="9.140625" style="567"/>
    <col min="14747" max="14747" width="10" style="567" bestFit="1" customWidth="1"/>
    <col min="14748" max="14748" width="10" style="567" customWidth="1"/>
    <col min="14749" max="14749" width="10" style="567" bestFit="1" customWidth="1"/>
    <col min="14750" max="14750" width="9.140625" style="567"/>
    <col min="14751" max="14751" width="11.42578125" style="567" customWidth="1"/>
    <col min="14752" max="14754" width="9.140625" style="567"/>
    <col min="14755" max="14755" width="15.42578125" style="567" customWidth="1"/>
    <col min="14756" max="14991" width="9.140625" style="567"/>
    <col min="14992" max="14992" width="16.28515625" style="567" customWidth="1"/>
    <col min="14993" max="14993" width="11.7109375" style="567" customWidth="1"/>
    <col min="14994" max="14994" width="25.5703125" style="567" customWidth="1"/>
    <col min="14995" max="15002" width="9.140625" style="567"/>
    <col min="15003" max="15003" width="10" style="567" bestFit="1" customWidth="1"/>
    <col min="15004" max="15004" width="10" style="567" customWidth="1"/>
    <col min="15005" max="15005" width="10" style="567" bestFit="1" customWidth="1"/>
    <col min="15006" max="15006" width="9.140625" style="567"/>
    <col min="15007" max="15007" width="11.42578125" style="567" customWidth="1"/>
    <col min="15008" max="15010" width="9.140625" style="567"/>
    <col min="15011" max="15011" width="15.42578125" style="567" customWidth="1"/>
    <col min="15012" max="15247" width="9.140625" style="567"/>
    <col min="15248" max="15248" width="16.28515625" style="567" customWidth="1"/>
    <col min="15249" max="15249" width="11.7109375" style="567" customWidth="1"/>
    <col min="15250" max="15250" width="25.5703125" style="567" customWidth="1"/>
    <col min="15251" max="15258" width="9.140625" style="567"/>
    <col min="15259" max="15259" width="10" style="567" bestFit="1" customWidth="1"/>
    <col min="15260" max="15260" width="10" style="567" customWidth="1"/>
    <col min="15261" max="15261" width="10" style="567" bestFit="1" customWidth="1"/>
    <col min="15262" max="15262" width="9.140625" style="567"/>
    <col min="15263" max="15263" width="11.42578125" style="567" customWidth="1"/>
    <col min="15264" max="15266" width="9.140625" style="567"/>
    <col min="15267" max="15267" width="15.42578125" style="567" customWidth="1"/>
    <col min="15268" max="15503" width="9.140625" style="567"/>
    <col min="15504" max="15504" width="16.28515625" style="567" customWidth="1"/>
    <col min="15505" max="15505" width="11.7109375" style="567" customWidth="1"/>
    <col min="15506" max="15506" width="25.5703125" style="567" customWidth="1"/>
    <col min="15507" max="15514" width="9.140625" style="567"/>
    <col min="15515" max="15515" width="10" style="567" bestFit="1" customWidth="1"/>
    <col min="15516" max="15516" width="10" style="567" customWidth="1"/>
    <col min="15517" max="15517" width="10" style="567" bestFit="1" customWidth="1"/>
    <col min="15518" max="15518" width="9.140625" style="567"/>
    <col min="15519" max="15519" width="11.42578125" style="567" customWidth="1"/>
    <col min="15520" max="15522" width="9.140625" style="567"/>
    <col min="15523" max="15523" width="15.42578125" style="567" customWidth="1"/>
    <col min="15524" max="15759" width="9.140625" style="567"/>
    <col min="15760" max="15760" width="16.28515625" style="567" customWidth="1"/>
    <col min="15761" max="15761" width="11.7109375" style="567" customWidth="1"/>
    <col min="15762" max="15762" width="25.5703125" style="567" customWidth="1"/>
    <col min="15763" max="15770" width="9.140625" style="567"/>
    <col min="15771" max="15771" width="10" style="567" bestFit="1" customWidth="1"/>
    <col min="15772" max="15772" width="10" style="567" customWidth="1"/>
    <col min="15773" max="15773" width="10" style="567" bestFit="1" customWidth="1"/>
    <col min="15774" max="15774" width="9.140625" style="567"/>
    <col min="15775" max="15775" width="11.42578125" style="567" customWidth="1"/>
    <col min="15776" max="15778" width="9.140625" style="567"/>
    <col min="15779" max="15779" width="15.42578125" style="567" customWidth="1"/>
    <col min="15780" max="16015" width="9.140625" style="567"/>
    <col min="16016" max="16016" width="16.28515625" style="567" customWidth="1"/>
    <col min="16017" max="16017" width="11.7109375" style="567" customWidth="1"/>
    <col min="16018" max="16018" width="25.5703125" style="567" customWidth="1"/>
    <col min="16019" max="16026" width="9.140625" style="567"/>
    <col min="16027" max="16027" width="10" style="567" bestFit="1" customWidth="1"/>
    <col min="16028" max="16028" width="10" style="567" customWidth="1"/>
    <col min="16029" max="16029" width="10" style="567" bestFit="1" customWidth="1"/>
    <col min="16030" max="16030" width="9.140625" style="567"/>
    <col min="16031" max="16031" width="11.42578125" style="567" customWidth="1"/>
    <col min="16032" max="16034" width="9.140625" style="567"/>
    <col min="16035" max="16035" width="15.42578125" style="567" customWidth="1"/>
    <col min="16036" max="16384" width="9.140625" style="567"/>
  </cols>
  <sheetData>
    <row r="1" spans="1:18" ht="30" customHeight="1" thickBot="1" x14ac:dyDescent="0.3">
      <c r="A1" s="2004" t="s">
        <v>1290</v>
      </c>
      <c r="B1" s="2004"/>
      <c r="C1" s="2004"/>
      <c r="D1" s="2004"/>
      <c r="E1" s="2004"/>
      <c r="F1" s="2004"/>
      <c r="G1" s="2004"/>
      <c r="H1" s="2004"/>
      <c r="I1" s="2004"/>
      <c r="J1" s="2004"/>
      <c r="K1" s="2004"/>
      <c r="L1" s="2004"/>
      <c r="M1" s="2004"/>
      <c r="N1" s="2004"/>
      <c r="O1" s="2004"/>
      <c r="P1" s="2004"/>
      <c r="Q1" s="2004"/>
    </row>
    <row r="2" spans="1:18" s="573" customFormat="1" ht="30" customHeight="1" thickBot="1" x14ac:dyDescent="0.3">
      <c r="A2" s="568" t="s">
        <v>123</v>
      </c>
      <c r="B2" s="569" t="s">
        <v>124</v>
      </c>
      <c r="C2" s="2005" t="s">
        <v>125</v>
      </c>
      <c r="D2" s="2006"/>
      <c r="E2" s="570" t="s">
        <v>11</v>
      </c>
      <c r="F2" s="571" t="s">
        <v>12</v>
      </c>
      <c r="G2" s="571" t="s">
        <v>13</v>
      </c>
      <c r="H2" s="571" t="s">
        <v>14</v>
      </c>
      <c r="I2" s="571" t="s">
        <v>15</v>
      </c>
      <c r="J2" s="571" t="s">
        <v>16</v>
      </c>
      <c r="K2" s="571" t="s">
        <v>17</v>
      </c>
      <c r="L2" s="571" t="s">
        <v>18</v>
      </c>
      <c r="M2" s="571" t="s">
        <v>19</v>
      </c>
      <c r="N2" s="571" t="s">
        <v>20</v>
      </c>
      <c r="O2" s="571" t="s">
        <v>21</v>
      </c>
      <c r="P2" s="1279" t="s">
        <v>22</v>
      </c>
      <c r="Q2" s="572" t="s">
        <v>581</v>
      </c>
    </row>
    <row r="3" spans="1:18" s="578" customFormat="1" ht="15" customHeight="1" x14ac:dyDescent="0.2">
      <c r="A3" s="1964">
        <v>1</v>
      </c>
      <c r="B3" s="1977" t="s">
        <v>126</v>
      </c>
      <c r="C3" s="1970" t="s">
        <v>127</v>
      </c>
      <c r="D3" s="574" t="s">
        <v>128</v>
      </c>
      <c r="E3" s="575">
        <v>-1465</v>
      </c>
      <c r="F3" s="576">
        <v>-2358</v>
      </c>
      <c r="G3" s="576">
        <v>-1733</v>
      </c>
      <c r="H3" s="576">
        <v>-5362</v>
      </c>
      <c r="I3" s="576"/>
      <c r="J3" s="576"/>
      <c r="K3" s="576"/>
      <c r="L3" s="1280"/>
      <c r="M3" s="576"/>
      <c r="N3" s="576"/>
      <c r="O3" s="576"/>
      <c r="P3" s="1281"/>
      <c r="Q3" s="577">
        <f>SUM(E3:P3)</f>
        <v>-10918</v>
      </c>
    </row>
    <row r="4" spans="1:18" s="578" customFormat="1" ht="15" customHeight="1" x14ac:dyDescent="0.2">
      <c r="A4" s="1964"/>
      <c r="B4" s="1977"/>
      <c r="C4" s="1970"/>
      <c r="D4" s="579" t="s">
        <v>319</v>
      </c>
      <c r="E4" s="575">
        <v>0</v>
      </c>
      <c r="F4" s="576">
        <v>0</v>
      </c>
      <c r="G4" s="576">
        <v>0</v>
      </c>
      <c r="H4" s="576">
        <v>0</v>
      </c>
      <c r="I4" s="576"/>
      <c r="J4" s="576"/>
      <c r="K4" s="576"/>
      <c r="L4" s="1282"/>
      <c r="M4" s="576"/>
      <c r="N4" s="576"/>
      <c r="O4" s="576"/>
      <c r="P4" s="1281"/>
      <c r="Q4" s="580">
        <f>SUM(E4:P4)</f>
        <v>0</v>
      </c>
    </row>
    <row r="5" spans="1:18" s="578" customFormat="1" ht="15" customHeight="1" x14ac:dyDescent="0.2">
      <c r="A5" s="1964"/>
      <c r="B5" s="1977"/>
      <c r="C5" s="1970"/>
      <c r="D5" s="579" t="s">
        <v>129</v>
      </c>
      <c r="E5" s="575">
        <v>-21339</v>
      </c>
      <c r="F5" s="581">
        <v>-9995</v>
      </c>
      <c r="G5" s="581">
        <v>-11667</v>
      </c>
      <c r="H5" s="581">
        <v>-5826</v>
      </c>
      <c r="I5" s="581"/>
      <c r="J5" s="581"/>
      <c r="K5" s="576"/>
      <c r="L5" s="1282"/>
      <c r="M5" s="576"/>
      <c r="N5" s="576"/>
      <c r="O5" s="576"/>
      <c r="P5" s="1281"/>
      <c r="Q5" s="580">
        <f>SUM(E5:P5)</f>
        <v>-48827</v>
      </c>
    </row>
    <row r="6" spans="1:18" s="578" customFormat="1" ht="15" customHeight="1" x14ac:dyDescent="0.25">
      <c r="A6" s="1964"/>
      <c r="B6" s="1977"/>
      <c r="C6" s="1970"/>
      <c r="D6" s="582" t="s">
        <v>130</v>
      </c>
      <c r="E6" s="583">
        <f>SUM(E3:E5)</f>
        <v>-22804</v>
      </c>
      <c r="F6" s="584">
        <f t="shared" ref="F6:P6" si="0">SUM(F3:F5)</f>
        <v>-12353</v>
      </c>
      <c r="G6" s="584">
        <f t="shared" si="0"/>
        <v>-13400</v>
      </c>
      <c r="H6" s="584">
        <f t="shared" si="0"/>
        <v>-11188</v>
      </c>
      <c r="I6" s="584">
        <f t="shared" si="0"/>
        <v>0</v>
      </c>
      <c r="J6" s="584">
        <f t="shared" si="0"/>
        <v>0</v>
      </c>
      <c r="K6" s="584">
        <f t="shared" si="0"/>
        <v>0</v>
      </c>
      <c r="L6" s="584">
        <f>SUM(L3:L5)</f>
        <v>0</v>
      </c>
      <c r="M6" s="584">
        <f t="shared" si="0"/>
        <v>0</v>
      </c>
      <c r="N6" s="584">
        <f t="shared" si="0"/>
        <v>0</v>
      </c>
      <c r="O6" s="584">
        <f t="shared" si="0"/>
        <v>0</v>
      </c>
      <c r="P6" s="584">
        <f t="shared" si="0"/>
        <v>0</v>
      </c>
      <c r="Q6" s="585">
        <f>SUM(Q3:Q5)</f>
        <v>-59745</v>
      </c>
    </row>
    <row r="7" spans="1:18" s="578" customFormat="1" ht="15" customHeight="1" x14ac:dyDescent="0.25">
      <c r="A7" s="1964"/>
      <c r="B7" s="1977"/>
      <c r="C7" s="1970"/>
      <c r="D7" s="579" t="s">
        <v>131</v>
      </c>
      <c r="E7" s="575">
        <v>35337</v>
      </c>
      <c r="F7" s="576">
        <v>25063</v>
      </c>
      <c r="G7" s="576">
        <v>21932</v>
      </c>
      <c r="H7" s="576">
        <v>12633</v>
      </c>
      <c r="I7" s="576"/>
      <c r="J7" s="576"/>
      <c r="K7" s="576"/>
      <c r="L7" s="576"/>
      <c r="M7" s="576"/>
      <c r="N7" s="576"/>
      <c r="O7" s="576"/>
      <c r="P7" s="1281"/>
      <c r="Q7" s="580">
        <f>SUM(E7:P7)</f>
        <v>94965</v>
      </c>
    </row>
    <row r="8" spans="1:18" s="578" customFormat="1" ht="15" customHeight="1" x14ac:dyDescent="0.25">
      <c r="A8" s="1964"/>
      <c r="B8" s="1977"/>
      <c r="C8" s="1970"/>
      <c r="D8" s="579" t="s">
        <v>320</v>
      </c>
      <c r="E8" s="575">
        <v>0</v>
      </c>
      <c r="F8" s="576">
        <v>0</v>
      </c>
      <c r="G8" s="576">
        <v>0</v>
      </c>
      <c r="H8" s="576">
        <v>0</v>
      </c>
      <c r="I8" s="576"/>
      <c r="J8" s="576"/>
      <c r="K8" s="576"/>
      <c r="L8" s="576"/>
      <c r="M8" s="576"/>
      <c r="N8" s="576"/>
      <c r="O8" s="576"/>
      <c r="P8" s="1281"/>
      <c r="Q8" s="580">
        <f>SUM(E8:P8)</f>
        <v>0</v>
      </c>
    </row>
    <row r="9" spans="1:18" s="578" customFormat="1" ht="15" customHeight="1" x14ac:dyDescent="0.25">
      <c r="A9" s="1964"/>
      <c r="B9" s="1977"/>
      <c r="C9" s="1970"/>
      <c r="D9" s="579" t="s">
        <v>132</v>
      </c>
      <c r="E9" s="575">
        <v>36517</v>
      </c>
      <c r="F9" s="576">
        <v>39169</v>
      </c>
      <c r="G9" s="576">
        <v>41265</v>
      </c>
      <c r="H9" s="576">
        <v>34421</v>
      </c>
      <c r="I9" s="576"/>
      <c r="J9" s="576"/>
      <c r="K9" s="576"/>
      <c r="L9" s="576"/>
      <c r="M9" s="576"/>
      <c r="N9" s="576"/>
      <c r="O9" s="576"/>
      <c r="P9" s="1281"/>
      <c r="Q9" s="580">
        <f>SUM(E9:P9)</f>
        <v>151372</v>
      </c>
    </row>
    <row r="10" spans="1:18" s="578" customFormat="1" ht="15" customHeight="1" x14ac:dyDescent="0.25">
      <c r="A10" s="1964"/>
      <c r="B10" s="1977"/>
      <c r="C10" s="1970"/>
      <c r="D10" s="586" t="s">
        <v>133</v>
      </c>
      <c r="E10" s="587">
        <f t="shared" ref="E10:P10" si="1">SUM(E7:E9)</f>
        <v>71854</v>
      </c>
      <c r="F10" s="584">
        <f t="shared" si="1"/>
        <v>64232</v>
      </c>
      <c r="G10" s="584">
        <f t="shared" si="1"/>
        <v>63197</v>
      </c>
      <c r="H10" s="584">
        <f t="shared" si="1"/>
        <v>47054</v>
      </c>
      <c r="I10" s="584">
        <f t="shared" si="1"/>
        <v>0</v>
      </c>
      <c r="J10" s="584">
        <f t="shared" si="1"/>
        <v>0</v>
      </c>
      <c r="K10" s="584">
        <f t="shared" si="1"/>
        <v>0</v>
      </c>
      <c r="L10" s="584">
        <f t="shared" si="1"/>
        <v>0</v>
      </c>
      <c r="M10" s="584">
        <f t="shared" si="1"/>
        <v>0</v>
      </c>
      <c r="N10" s="584">
        <f t="shared" si="1"/>
        <v>0</v>
      </c>
      <c r="O10" s="584">
        <f t="shared" si="1"/>
        <v>0</v>
      </c>
      <c r="P10" s="587">
        <f t="shared" si="1"/>
        <v>0</v>
      </c>
      <c r="Q10" s="585">
        <f>SUM(Q7:Q9)</f>
        <v>246337</v>
      </c>
    </row>
    <row r="11" spans="1:18" s="578" customFormat="1" ht="15" customHeight="1" x14ac:dyDescent="0.25">
      <c r="A11" s="1964"/>
      <c r="B11" s="1977"/>
      <c r="C11" s="1997" t="s">
        <v>134</v>
      </c>
      <c r="D11" s="588" t="s">
        <v>265</v>
      </c>
      <c r="E11" s="589">
        <v>49050</v>
      </c>
      <c r="F11" s="590">
        <v>51879</v>
      </c>
      <c r="G11" s="590">
        <v>49797</v>
      </c>
      <c r="H11" s="590">
        <v>35866</v>
      </c>
      <c r="I11" s="590"/>
      <c r="J11" s="590"/>
      <c r="K11" s="590"/>
      <c r="L11" s="590"/>
      <c r="M11" s="590"/>
      <c r="N11" s="590"/>
      <c r="O11" s="590"/>
      <c r="P11" s="1283"/>
      <c r="Q11" s="580">
        <f>SUM(E11:P11)</f>
        <v>186592</v>
      </c>
    </row>
    <row r="12" spans="1:18" s="593" customFormat="1" ht="15" customHeight="1" x14ac:dyDescent="0.25">
      <c r="A12" s="1964"/>
      <c r="B12" s="1977"/>
      <c r="C12" s="1971"/>
      <c r="D12" s="582" t="s">
        <v>135</v>
      </c>
      <c r="E12" s="583">
        <f>E11</f>
        <v>49050</v>
      </c>
      <c r="F12" s="591">
        <f>F11</f>
        <v>51879</v>
      </c>
      <c r="G12" s="591">
        <f>G11</f>
        <v>49797</v>
      </c>
      <c r="H12" s="591"/>
      <c r="I12" s="591"/>
      <c r="J12" s="591"/>
      <c r="K12" s="591"/>
      <c r="L12" s="591"/>
      <c r="M12" s="591"/>
      <c r="N12" s="591"/>
      <c r="O12" s="591"/>
      <c r="P12" s="587"/>
      <c r="Q12" s="592">
        <f>SUM(Q11)</f>
        <v>186592</v>
      </c>
    </row>
    <row r="13" spans="1:18" s="578" customFormat="1" ht="15" customHeight="1" x14ac:dyDescent="0.25">
      <c r="A13" s="1964"/>
      <c r="B13" s="1977"/>
      <c r="C13" s="1997" t="s">
        <v>136</v>
      </c>
      <c r="D13" s="588" t="s">
        <v>213</v>
      </c>
      <c r="E13" s="595"/>
      <c r="F13" s="590"/>
      <c r="G13" s="590"/>
      <c r="H13" s="596"/>
      <c r="I13" s="596"/>
      <c r="J13" s="596"/>
      <c r="K13" s="596"/>
      <c r="L13" s="596"/>
      <c r="M13" s="596"/>
      <c r="N13" s="596"/>
      <c r="O13" s="596"/>
      <c r="P13"/>
      <c r="Q13" s="580">
        <f t="shared" ref="Q13" si="2">SUM(E13:P13)</f>
        <v>0</v>
      </c>
    </row>
    <row r="14" spans="1:18" s="593" customFormat="1" ht="15" customHeight="1" thickBot="1" x14ac:dyDescent="0.3">
      <c r="A14" s="1965"/>
      <c r="B14" s="1978"/>
      <c r="C14" s="1972"/>
      <c r="D14" s="598" t="s">
        <v>138</v>
      </c>
      <c r="E14" s="599">
        <f t="shared" ref="E14:Q14" si="3">SUM(E13:E13)</f>
        <v>0</v>
      </c>
      <c r="F14" s="600">
        <f t="shared" si="3"/>
        <v>0</v>
      </c>
      <c r="G14" s="600">
        <f t="shared" si="3"/>
        <v>0</v>
      </c>
      <c r="H14" s="600">
        <f t="shared" si="3"/>
        <v>0</v>
      </c>
      <c r="I14" s="600">
        <f t="shared" si="3"/>
        <v>0</v>
      </c>
      <c r="J14" s="600">
        <f t="shared" si="3"/>
        <v>0</v>
      </c>
      <c r="K14" s="600">
        <f t="shared" si="3"/>
        <v>0</v>
      </c>
      <c r="L14" s="600">
        <f t="shared" si="3"/>
        <v>0</v>
      </c>
      <c r="M14" s="600">
        <f t="shared" si="3"/>
        <v>0</v>
      </c>
      <c r="N14" s="600">
        <f t="shared" si="3"/>
        <v>0</v>
      </c>
      <c r="O14" s="600">
        <f t="shared" si="3"/>
        <v>0</v>
      </c>
      <c r="P14" s="1284">
        <f t="shared" si="3"/>
        <v>0</v>
      </c>
      <c r="Q14" s="601">
        <f t="shared" si="3"/>
        <v>0</v>
      </c>
      <c r="R14" s="1285">
        <f>Q6+Q10-Q12+Q14</f>
        <v>0</v>
      </c>
    </row>
    <row r="15" spans="1:18" s="607" customFormat="1" ht="4.5" customHeight="1" thickBot="1" x14ac:dyDescent="0.3">
      <c r="A15" s="1115"/>
      <c r="B15" s="1117"/>
      <c r="C15" s="1116"/>
      <c r="D15" s="602"/>
      <c r="E15" s="603"/>
      <c r="F15" s="604"/>
      <c r="G15" s="604"/>
      <c r="H15" s="604"/>
      <c r="I15" s="604"/>
      <c r="J15" s="604"/>
      <c r="K15" s="1286"/>
      <c r="L15" s="1287"/>
      <c r="M15" s="605"/>
      <c r="N15" s="604"/>
      <c r="O15" s="604"/>
      <c r="P15" s="1286"/>
      <c r="Q15" s="606"/>
    </row>
    <row r="16" spans="1:18" s="578" customFormat="1" ht="15" customHeight="1" x14ac:dyDescent="0.2">
      <c r="A16" s="1963">
        <v>2</v>
      </c>
      <c r="B16" s="1998" t="s">
        <v>321</v>
      </c>
      <c r="C16" s="1969" t="s">
        <v>127</v>
      </c>
      <c r="D16" s="574" t="s">
        <v>128</v>
      </c>
      <c r="E16" s="608">
        <v>0</v>
      </c>
      <c r="F16" s="609">
        <v>0</v>
      </c>
      <c r="G16" s="609">
        <v>-471</v>
      </c>
      <c r="H16" s="609">
        <v>-1076</v>
      </c>
      <c r="I16" s="609"/>
      <c r="J16" s="609"/>
      <c r="K16" s="609"/>
      <c r="L16" s="1288"/>
      <c r="M16" s="610"/>
      <c r="N16" s="609"/>
      <c r="O16" s="609"/>
      <c r="P16" s="1289"/>
      <c r="Q16" s="611">
        <f>SUM(E16:P16)</f>
        <v>-1547</v>
      </c>
    </row>
    <row r="17" spans="1:18" s="578" customFormat="1" ht="15" customHeight="1" x14ac:dyDescent="0.2">
      <c r="A17" s="1964"/>
      <c r="B17" s="1999"/>
      <c r="C17" s="1970"/>
      <c r="D17" s="579" t="s">
        <v>319</v>
      </c>
      <c r="E17" s="612">
        <v>0</v>
      </c>
      <c r="F17" s="576">
        <v>0</v>
      </c>
      <c r="G17" s="576">
        <v>0</v>
      </c>
      <c r="H17" s="576">
        <v>-725</v>
      </c>
      <c r="I17" s="576"/>
      <c r="J17" s="576"/>
      <c r="K17" s="576"/>
      <c r="L17" s="1282"/>
      <c r="M17" s="576"/>
      <c r="N17" s="576"/>
      <c r="O17" s="576"/>
      <c r="P17" s="1281"/>
      <c r="Q17" s="580">
        <f>SUM(E17:P17)</f>
        <v>-725</v>
      </c>
    </row>
    <row r="18" spans="1:18" s="578" customFormat="1" ht="15" customHeight="1" x14ac:dyDescent="0.2">
      <c r="A18" s="1964"/>
      <c r="B18" s="1999"/>
      <c r="C18" s="1970"/>
      <c r="D18" s="579" t="s">
        <v>129</v>
      </c>
      <c r="E18" s="612">
        <v>0</v>
      </c>
      <c r="F18" s="576">
        <v>0</v>
      </c>
      <c r="G18" s="576">
        <v>-1999</v>
      </c>
      <c r="H18" s="576">
        <v>-2677</v>
      </c>
      <c r="I18" s="576"/>
      <c r="J18" s="576"/>
      <c r="K18" s="576"/>
      <c r="L18" s="1282"/>
      <c r="M18" s="576"/>
      <c r="N18" s="576"/>
      <c r="O18" s="576"/>
      <c r="P18" s="1281"/>
      <c r="Q18" s="580">
        <f>SUM(E18:P18)</f>
        <v>-4676</v>
      </c>
    </row>
    <row r="19" spans="1:18" s="578" customFormat="1" ht="15" customHeight="1" x14ac:dyDescent="0.25">
      <c r="A19" s="1964"/>
      <c r="B19" s="1999"/>
      <c r="C19" s="1970"/>
      <c r="D19" s="582" t="s">
        <v>130</v>
      </c>
      <c r="E19" s="613">
        <f>SUM(E16:E18)</f>
        <v>0</v>
      </c>
      <c r="F19" s="584">
        <f t="shared" ref="F19:O19" si="4">SUM(F16:F18)</f>
        <v>0</v>
      </c>
      <c r="G19" s="584">
        <f t="shared" si="4"/>
        <v>-2470</v>
      </c>
      <c r="H19" s="584">
        <f t="shared" si="4"/>
        <v>-4478</v>
      </c>
      <c r="I19" s="584">
        <f t="shared" si="4"/>
        <v>0</v>
      </c>
      <c r="J19" s="584">
        <f t="shared" si="4"/>
        <v>0</v>
      </c>
      <c r="K19" s="584">
        <f t="shared" si="4"/>
        <v>0</v>
      </c>
      <c r="L19" s="584">
        <f t="shared" si="4"/>
        <v>0</v>
      </c>
      <c r="M19" s="584">
        <f t="shared" si="4"/>
        <v>0</v>
      </c>
      <c r="N19" s="584">
        <f t="shared" si="4"/>
        <v>0</v>
      </c>
      <c r="O19" s="584">
        <f t="shared" si="4"/>
        <v>0</v>
      </c>
      <c r="P19" s="1290">
        <f>SUM(P16:P18)</f>
        <v>0</v>
      </c>
      <c r="Q19" s="585">
        <f>SUM(Q16:Q18)</f>
        <v>-6948</v>
      </c>
    </row>
    <row r="20" spans="1:18" s="578" customFormat="1" ht="15" customHeight="1" x14ac:dyDescent="0.2">
      <c r="A20" s="1964"/>
      <c r="B20" s="1999"/>
      <c r="C20" s="1970"/>
      <c r="D20" s="579" t="s">
        <v>131</v>
      </c>
      <c r="E20" s="612">
        <v>3612</v>
      </c>
      <c r="F20" s="576">
        <v>0</v>
      </c>
      <c r="G20" s="576">
        <v>0</v>
      </c>
      <c r="H20" s="576">
        <v>63</v>
      </c>
      <c r="I20" s="576"/>
      <c r="J20" s="576"/>
      <c r="K20" s="576"/>
      <c r="L20" s="1282"/>
      <c r="M20" s="576"/>
      <c r="N20" s="576"/>
      <c r="O20" s="576"/>
      <c r="P20" s="1281"/>
      <c r="Q20" s="580">
        <f>SUM(E20:P20)</f>
        <v>3675</v>
      </c>
    </row>
    <row r="21" spans="1:18" s="578" customFormat="1" ht="15" customHeight="1" x14ac:dyDescent="0.2">
      <c r="A21" s="1964"/>
      <c r="B21" s="1999"/>
      <c r="C21" s="1970"/>
      <c r="D21" s="579" t="s">
        <v>320</v>
      </c>
      <c r="E21" s="612">
        <v>0</v>
      </c>
      <c r="F21" s="576">
        <v>0</v>
      </c>
      <c r="G21" s="576">
        <v>144</v>
      </c>
      <c r="H21" s="576">
        <v>927</v>
      </c>
      <c r="I21" s="576"/>
      <c r="J21" s="576"/>
      <c r="K21" s="576"/>
      <c r="L21" s="1282"/>
      <c r="M21" s="576"/>
      <c r="N21" s="576"/>
      <c r="O21" s="576"/>
      <c r="P21" s="1281"/>
      <c r="Q21" s="580">
        <f t="shared" ref="Q21:Q22" si="5">SUM(E21:P21)</f>
        <v>1071</v>
      </c>
    </row>
    <row r="22" spans="1:18" s="578" customFormat="1" ht="15" customHeight="1" x14ac:dyDescent="0.2">
      <c r="A22" s="1964"/>
      <c r="B22" s="1999"/>
      <c r="C22" s="1970"/>
      <c r="D22" s="579" t="s">
        <v>132</v>
      </c>
      <c r="E22" s="612">
        <v>1023</v>
      </c>
      <c r="F22" s="576">
        <v>0</v>
      </c>
      <c r="G22" s="576">
        <v>1</v>
      </c>
      <c r="H22" s="576">
        <v>313</v>
      </c>
      <c r="I22" s="576"/>
      <c r="J22" s="576"/>
      <c r="K22" s="576"/>
      <c r="L22" s="1282"/>
      <c r="M22" s="576"/>
      <c r="N22" s="576"/>
      <c r="O22" s="576"/>
      <c r="P22" s="1281"/>
      <c r="Q22" s="580">
        <f t="shared" si="5"/>
        <v>1337</v>
      </c>
    </row>
    <row r="23" spans="1:18" s="578" customFormat="1" ht="15" customHeight="1" x14ac:dyDescent="0.25">
      <c r="A23" s="1964"/>
      <c r="B23" s="1999"/>
      <c r="C23" s="1971"/>
      <c r="D23" s="582" t="s">
        <v>133</v>
      </c>
      <c r="E23" s="613">
        <f>SUM(E20:E22)</f>
        <v>4635</v>
      </c>
      <c r="F23" s="584">
        <f t="shared" ref="F23:O23" si="6">SUM(F20:F22)</f>
        <v>0</v>
      </c>
      <c r="G23" s="584">
        <f t="shared" si="6"/>
        <v>145</v>
      </c>
      <c r="H23" s="584">
        <f t="shared" si="6"/>
        <v>1303</v>
      </c>
      <c r="I23" s="584">
        <f t="shared" si="6"/>
        <v>0</v>
      </c>
      <c r="J23" s="584">
        <f t="shared" si="6"/>
        <v>0</v>
      </c>
      <c r="K23" s="584">
        <f t="shared" si="6"/>
        <v>0</v>
      </c>
      <c r="L23" s="584">
        <f t="shared" si="6"/>
        <v>0</v>
      </c>
      <c r="M23" s="584">
        <f t="shared" si="6"/>
        <v>0</v>
      </c>
      <c r="N23" s="584">
        <f t="shared" si="6"/>
        <v>0</v>
      </c>
      <c r="O23" s="584">
        <f t="shared" si="6"/>
        <v>0</v>
      </c>
      <c r="P23" s="1290">
        <f>SUM(P20:P22)</f>
        <v>0</v>
      </c>
      <c r="Q23" s="585">
        <f>SUM(Q20:Q22)</f>
        <v>6083</v>
      </c>
    </row>
    <row r="24" spans="1:18" s="578" customFormat="1" ht="15" customHeight="1" x14ac:dyDescent="0.25">
      <c r="A24" s="1964"/>
      <c r="B24" s="1999"/>
      <c r="C24" s="1970" t="s">
        <v>136</v>
      </c>
      <c r="D24" s="594" t="s">
        <v>208</v>
      </c>
      <c r="E24" s="614">
        <v>-3612</v>
      </c>
      <c r="F24" s="596">
        <v>-146</v>
      </c>
      <c r="G24" s="596">
        <v>-573.6</v>
      </c>
      <c r="H24" s="596">
        <v>-3275</v>
      </c>
      <c r="I24" s="596"/>
      <c r="J24" s="597"/>
      <c r="K24" s="596"/>
      <c r="L24" s="597"/>
      <c r="M24" s="597"/>
      <c r="N24" s="597"/>
      <c r="O24" s="1291"/>
      <c r="P24" s="1291"/>
      <c r="Q24" s="580">
        <f t="shared" ref="Q24:Q31" si="7">SUM(E24:P24)</f>
        <v>-7606.6</v>
      </c>
    </row>
    <row r="25" spans="1:18" s="578" customFormat="1" ht="15" customHeight="1" x14ac:dyDescent="0.25">
      <c r="A25" s="1964"/>
      <c r="B25" s="1999"/>
      <c r="C25" s="1970"/>
      <c r="D25" s="594" t="s">
        <v>512</v>
      </c>
      <c r="E25" s="614"/>
      <c r="F25" s="596"/>
      <c r="G25" s="596">
        <v>265</v>
      </c>
      <c r="H25" s="596"/>
      <c r="I25" s="596"/>
      <c r="J25" s="597"/>
      <c r="K25" s="1292"/>
      <c r="L25" s="597"/>
      <c r="M25" s="597"/>
      <c r="N25" s="597"/>
      <c r="O25" s="597"/>
      <c r="P25" s="1291"/>
      <c r="Q25" s="580">
        <f t="shared" si="7"/>
        <v>265</v>
      </c>
    </row>
    <row r="26" spans="1:18" s="578" customFormat="1" ht="15" customHeight="1" x14ac:dyDescent="0.25">
      <c r="A26" s="1964"/>
      <c r="B26" s="1999"/>
      <c r="C26" s="1970"/>
      <c r="D26" s="594" t="s">
        <v>1291</v>
      </c>
      <c r="E26" s="614"/>
      <c r="F26" s="596"/>
      <c r="G26" s="596"/>
      <c r="H26" s="596">
        <v>-54</v>
      </c>
      <c r="I26" s="596"/>
      <c r="J26" s="597"/>
      <c r="K26" s="1292"/>
      <c r="L26" s="597"/>
      <c r="M26" s="597"/>
      <c r="N26" s="597"/>
      <c r="O26" s="597"/>
      <c r="P26" s="1291"/>
      <c r="Q26" s="580">
        <f t="shared" si="7"/>
        <v>-54</v>
      </c>
    </row>
    <row r="27" spans="1:18" s="578" customFormat="1" ht="15" customHeight="1" x14ac:dyDescent="0.25">
      <c r="A27" s="1964"/>
      <c r="B27" s="1999"/>
      <c r="C27" s="1970"/>
      <c r="D27" s="594" t="s">
        <v>147</v>
      </c>
      <c r="E27" s="614">
        <v>-1023</v>
      </c>
      <c r="F27" s="596"/>
      <c r="G27" s="596"/>
      <c r="H27" s="596"/>
      <c r="I27" s="596"/>
      <c r="J27" s="597"/>
      <c r="K27" s="1292"/>
      <c r="L27" s="597"/>
      <c r="M27" s="597"/>
      <c r="N27" s="597"/>
      <c r="O27" s="597"/>
      <c r="P27" s="1291"/>
      <c r="Q27" s="580">
        <f t="shared" si="7"/>
        <v>-1023</v>
      </c>
    </row>
    <row r="28" spans="1:18" s="578" customFormat="1" ht="15" customHeight="1" x14ac:dyDescent="0.25">
      <c r="A28" s="1964"/>
      <c r="B28" s="1999"/>
      <c r="C28" s="1970"/>
      <c r="D28" s="594" t="s">
        <v>1292</v>
      </c>
      <c r="E28" s="614"/>
      <c r="F28" s="596"/>
      <c r="G28" s="596"/>
      <c r="H28" s="593">
        <v>-126</v>
      </c>
      <c r="I28" s="596"/>
      <c r="J28" s="597"/>
      <c r="K28" s="1292"/>
      <c r="L28" s="597"/>
      <c r="M28" s="597"/>
      <c r="N28" s="597"/>
      <c r="O28" s="597"/>
      <c r="P28" s="1291"/>
      <c r="Q28" s="580">
        <f t="shared" si="7"/>
        <v>-126</v>
      </c>
    </row>
    <row r="29" spans="1:18" s="578" customFormat="1" ht="15" customHeight="1" x14ac:dyDescent="0.25">
      <c r="A29" s="1964"/>
      <c r="B29" s="1999"/>
      <c r="C29" s="1970"/>
      <c r="D29" s="594" t="s">
        <v>585</v>
      </c>
      <c r="E29" s="614"/>
      <c r="F29" s="596"/>
      <c r="G29" s="596"/>
      <c r="H29" s="596">
        <v>3231</v>
      </c>
      <c r="I29" s="596"/>
      <c r="J29" s="597"/>
      <c r="K29" s="1292"/>
      <c r="L29" s="597"/>
      <c r="M29" s="597"/>
      <c r="N29" s="597"/>
      <c r="O29" s="597"/>
      <c r="P29" s="1291"/>
      <c r="Q29" s="580">
        <f t="shared" si="7"/>
        <v>3231</v>
      </c>
    </row>
    <row r="30" spans="1:18" s="578" customFormat="1" ht="15" customHeight="1" x14ac:dyDescent="0.25">
      <c r="A30" s="1964"/>
      <c r="B30" s="1999"/>
      <c r="C30" s="1970"/>
      <c r="D30" s="594" t="s">
        <v>582</v>
      </c>
      <c r="E30" s="614"/>
      <c r="F30" s="596">
        <v>146</v>
      </c>
      <c r="G30" s="596">
        <v>2633.6</v>
      </c>
      <c r="H30" s="596">
        <v>3961</v>
      </c>
      <c r="I30" s="596"/>
      <c r="J30" s="597"/>
      <c r="K30" s="1292"/>
      <c r="L30" s="597"/>
      <c r="M30" s="597"/>
      <c r="N30" s="597"/>
      <c r="O30" s="597"/>
      <c r="P30" s="1291"/>
      <c r="Q30" s="580">
        <f t="shared" si="7"/>
        <v>6740.6</v>
      </c>
    </row>
    <row r="31" spans="1:18" s="578" customFormat="1" ht="15" customHeight="1" x14ac:dyDescent="0.25">
      <c r="A31" s="1964"/>
      <c r="B31" s="1999"/>
      <c r="C31" s="1970"/>
      <c r="D31" s="594" t="s">
        <v>1293</v>
      </c>
      <c r="E31" s="1293"/>
      <c r="F31" s="1294"/>
      <c r="G31" s="1294"/>
      <c r="H31" s="1294">
        <v>-562</v>
      </c>
      <c r="I31" s="1294"/>
      <c r="J31" s="1295"/>
      <c r="K31" s="1296"/>
      <c r="L31" s="1295"/>
      <c r="M31" s="1295"/>
      <c r="N31" s="1295"/>
      <c r="O31" s="1295"/>
      <c r="P31" s="1297"/>
      <c r="Q31" s="580">
        <f t="shared" si="7"/>
        <v>-562</v>
      </c>
    </row>
    <row r="32" spans="1:18" s="593" customFormat="1" ht="15" customHeight="1" thickBot="1" x14ac:dyDescent="0.3">
      <c r="A32" s="1965"/>
      <c r="B32" s="2000"/>
      <c r="C32" s="1972"/>
      <c r="D32" s="598" t="s">
        <v>138</v>
      </c>
      <c r="E32" s="599">
        <f>SUM(E24:E31)</f>
        <v>-4635</v>
      </c>
      <c r="F32" s="600">
        <f>SUM(F24:F31)</f>
        <v>0</v>
      </c>
      <c r="G32" s="600">
        <f>SUM(G24:G31)</f>
        <v>2325</v>
      </c>
      <c r="H32" s="600">
        <f>SUM(H24:H31)</f>
        <v>3175</v>
      </c>
      <c r="I32" s="600">
        <f t="shared" ref="I32:P32" si="8">SUM(I24:I30)</f>
        <v>0</v>
      </c>
      <c r="J32" s="600">
        <f t="shared" si="8"/>
        <v>0</v>
      </c>
      <c r="K32" s="600">
        <f t="shared" si="8"/>
        <v>0</v>
      </c>
      <c r="L32" s="600">
        <f t="shared" si="8"/>
        <v>0</v>
      </c>
      <c r="M32" s="600">
        <f t="shared" si="8"/>
        <v>0</v>
      </c>
      <c r="N32" s="600">
        <f t="shared" si="8"/>
        <v>0</v>
      </c>
      <c r="O32" s="600">
        <f t="shared" si="8"/>
        <v>0</v>
      </c>
      <c r="P32" s="613">
        <f t="shared" si="8"/>
        <v>0</v>
      </c>
      <c r="Q32" s="601">
        <f>SUM(Q24:Q31)</f>
        <v>865</v>
      </c>
      <c r="R32" s="1285">
        <f>Q19+Q23+Q32</f>
        <v>0</v>
      </c>
    </row>
    <row r="33" spans="1:18" s="607" customFormat="1" ht="4.5" customHeight="1" thickBot="1" x14ac:dyDescent="0.3">
      <c r="A33" s="1115"/>
      <c r="B33" s="1117"/>
      <c r="C33" s="1116"/>
      <c r="D33" s="602"/>
      <c r="E33" s="603"/>
      <c r="F33" s="604"/>
      <c r="G33" s="604"/>
      <c r="H33" s="604"/>
      <c r="I33" s="604"/>
      <c r="J33" s="604"/>
      <c r="K33" s="604"/>
      <c r="L33" s="604"/>
      <c r="M33" s="604"/>
      <c r="N33" s="604"/>
      <c r="O33" s="604"/>
      <c r="P33" s="1286"/>
      <c r="Q33" s="606"/>
    </row>
    <row r="34" spans="1:18" s="578" customFormat="1" ht="15" customHeight="1" x14ac:dyDescent="0.25">
      <c r="A34" s="1963">
        <v>3</v>
      </c>
      <c r="B34" s="1976" t="s">
        <v>209</v>
      </c>
      <c r="C34" s="1969" t="s">
        <v>127</v>
      </c>
      <c r="D34" s="574" t="s">
        <v>128</v>
      </c>
      <c r="E34" s="608">
        <v>0</v>
      </c>
      <c r="F34" s="609">
        <v>0</v>
      </c>
      <c r="G34" s="609">
        <v>0</v>
      </c>
      <c r="H34" s="609">
        <v>0</v>
      </c>
      <c r="I34" s="609"/>
      <c r="J34" s="609"/>
      <c r="K34" s="609"/>
      <c r="L34" s="609"/>
      <c r="M34" s="609"/>
      <c r="N34" s="609"/>
      <c r="O34" s="609"/>
      <c r="P34" s="1289"/>
      <c r="Q34" s="611">
        <f>SUM(E34:P34)</f>
        <v>0</v>
      </c>
    </row>
    <row r="35" spans="1:18" s="578" customFormat="1" ht="15" customHeight="1" x14ac:dyDescent="0.2">
      <c r="A35" s="1964"/>
      <c r="B35" s="1977"/>
      <c r="C35" s="1970"/>
      <c r="D35" s="579" t="s">
        <v>319</v>
      </c>
      <c r="E35" s="612">
        <v>-218</v>
      </c>
      <c r="F35" s="576">
        <v>0</v>
      </c>
      <c r="G35" s="576">
        <v>0</v>
      </c>
      <c r="H35" s="576">
        <v>0</v>
      </c>
      <c r="I35" s="576"/>
      <c r="J35" s="576"/>
      <c r="K35" s="576"/>
      <c r="L35" s="1282"/>
      <c r="M35" s="576"/>
      <c r="N35" s="576"/>
      <c r="O35" s="576"/>
      <c r="P35" s="1281"/>
      <c r="Q35" s="580">
        <f>SUM(E35:P35)</f>
        <v>-218</v>
      </c>
    </row>
    <row r="36" spans="1:18" s="578" customFormat="1" ht="15" customHeight="1" x14ac:dyDescent="0.25">
      <c r="A36" s="1964"/>
      <c r="B36" s="1977"/>
      <c r="C36" s="1970"/>
      <c r="D36" s="579" t="s">
        <v>129</v>
      </c>
      <c r="E36" s="612">
        <v>-2825</v>
      </c>
      <c r="F36" s="576">
        <v>-642</v>
      </c>
      <c r="G36" s="576">
        <v>-871</v>
      </c>
      <c r="H36" s="576">
        <v>-501</v>
      </c>
      <c r="I36" s="576"/>
      <c r="J36" s="576"/>
      <c r="K36" s="576"/>
      <c r="L36" s="576"/>
      <c r="M36" s="576"/>
      <c r="N36" s="576"/>
      <c r="O36" s="576"/>
      <c r="P36" s="1281"/>
      <c r="Q36" s="580">
        <f t="shared" ref="Q36" si="9">SUM(E36:P36)</f>
        <v>-4839</v>
      </c>
    </row>
    <row r="37" spans="1:18" s="578" customFormat="1" ht="15" customHeight="1" x14ac:dyDescent="0.25">
      <c r="A37" s="1964"/>
      <c r="B37" s="1977"/>
      <c r="C37" s="1970"/>
      <c r="D37" s="582" t="s">
        <v>130</v>
      </c>
      <c r="E37" s="613">
        <f>SUM(E34:E36)</f>
        <v>-3043</v>
      </c>
      <c r="F37" s="584">
        <f t="shared" ref="F37:O37" si="10">SUM(F34:F36)</f>
        <v>-642</v>
      </c>
      <c r="G37" s="584">
        <f t="shared" si="10"/>
        <v>-871</v>
      </c>
      <c r="H37" s="584">
        <f t="shared" si="10"/>
        <v>-501</v>
      </c>
      <c r="I37" s="584">
        <f t="shared" si="10"/>
        <v>0</v>
      </c>
      <c r="J37" s="584">
        <f>SUM(J34:J36)</f>
        <v>0</v>
      </c>
      <c r="K37" s="584">
        <f t="shared" si="10"/>
        <v>0</v>
      </c>
      <c r="L37" s="584">
        <f t="shared" si="10"/>
        <v>0</v>
      </c>
      <c r="M37" s="584">
        <f t="shared" si="10"/>
        <v>0</v>
      </c>
      <c r="N37" s="584">
        <f t="shared" si="10"/>
        <v>0</v>
      </c>
      <c r="O37" s="584">
        <f t="shared" si="10"/>
        <v>0</v>
      </c>
      <c r="P37" s="1290">
        <f>SUM(P34:P36)</f>
        <v>0</v>
      </c>
      <c r="Q37" s="585">
        <f>SUM(Q34:Q36)</f>
        <v>-5057</v>
      </c>
    </row>
    <row r="38" spans="1:18" s="578" customFormat="1" ht="15" customHeight="1" x14ac:dyDescent="0.25">
      <c r="A38" s="1964"/>
      <c r="B38" s="1977"/>
      <c r="C38" s="1970"/>
      <c r="D38" s="579" t="s">
        <v>131</v>
      </c>
      <c r="E38" s="612">
        <v>12744</v>
      </c>
      <c r="F38" s="576">
        <v>13755</v>
      </c>
      <c r="G38" s="576">
        <v>23945</v>
      </c>
      <c r="H38" s="576">
        <v>15152</v>
      </c>
      <c r="I38" s="576"/>
      <c r="J38" s="576"/>
      <c r="K38" s="576"/>
      <c r="L38" s="576"/>
      <c r="M38" s="576"/>
      <c r="N38" s="576"/>
      <c r="O38" s="576"/>
      <c r="P38" s="1281"/>
      <c r="Q38" s="580">
        <f>SUM(E38:P38)</f>
        <v>65596</v>
      </c>
    </row>
    <row r="39" spans="1:18" s="578" customFormat="1" ht="15" customHeight="1" x14ac:dyDescent="0.25">
      <c r="A39" s="1964"/>
      <c r="B39" s="1977"/>
      <c r="C39" s="1970"/>
      <c r="D39" s="579" t="s">
        <v>320</v>
      </c>
      <c r="E39" s="612">
        <v>17954</v>
      </c>
      <c r="F39" s="576">
        <v>1591</v>
      </c>
      <c r="G39" s="576">
        <v>428</v>
      </c>
      <c r="H39" s="576">
        <v>1735</v>
      </c>
      <c r="I39" s="576"/>
      <c r="J39" s="576"/>
      <c r="K39" s="576"/>
      <c r="L39" s="576"/>
      <c r="M39" s="576"/>
      <c r="N39" s="576"/>
      <c r="O39" s="576"/>
      <c r="P39" s="1281"/>
      <c r="Q39" s="580">
        <f t="shared" ref="Q39:Q40" si="11">SUM(E39:P39)</f>
        <v>21708</v>
      </c>
    </row>
    <row r="40" spans="1:18" s="578" customFormat="1" ht="15" customHeight="1" x14ac:dyDescent="0.25">
      <c r="A40" s="1964"/>
      <c r="B40" s="1977"/>
      <c r="C40" s="1970"/>
      <c r="D40" s="579" t="s">
        <v>132</v>
      </c>
      <c r="E40" s="612">
        <v>24163</v>
      </c>
      <c r="F40" s="576">
        <v>13598</v>
      </c>
      <c r="G40" s="576">
        <v>22000</v>
      </c>
      <c r="H40" s="576">
        <v>13291</v>
      </c>
      <c r="I40" s="576"/>
      <c r="J40" s="576"/>
      <c r="K40" s="576"/>
      <c r="L40" s="576"/>
      <c r="M40" s="576"/>
      <c r="N40" s="576"/>
      <c r="O40" s="576"/>
      <c r="P40" s="1281"/>
      <c r="Q40" s="580">
        <f t="shared" si="11"/>
        <v>73052</v>
      </c>
    </row>
    <row r="41" spans="1:18" s="578" customFormat="1" ht="15" customHeight="1" x14ac:dyDescent="0.25">
      <c r="A41" s="1964"/>
      <c r="B41" s="1977"/>
      <c r="C41" s="1970"/>
      <c r="D41" s="582" t="s">
        <v>133</v>
      </c>
      <c r="E41" s="613">
        <f>SUM(E38:E40)</f>
        <v>54861</v>
      </c>
      <c r="F41" s="584">
        <f t="shared" ref="F41:O41" si="12">SUM(F38:F40)</f>
        <v>28944</v>
      </c>
      <c r="G41" s="584">
        <f t="shared" si="12"/>
        <v>46373</v>
      </c>
      <c r="H41" s="584">
        <f t="shared" si="12"/>
        <v>30178</v>
      </c>
      <c r="I41" s="584">
        <f t="shared" si="12"/>
        <v>0</v>
      </c>
      <c r="J41" s="584">
        <f t="shared" si="12"/>
        <v>0</v>
      </c>
      <c r="K41" s="584">
        <f t="shared" si="12"/>
        <v>0</v>
      </c>
      <c r="L41" s="584">
        <f t="shared" si="12"/>
        <v>0</v>
      </c>
      <c r="M41" s="584">
        <f t="shared" si="12"/>
        <v>0</v>
      </c>
      <c r="N41" s="584">
        <f t="shared" si="12"/>
        <v>0</v>
      </c>
      <c r="O41" s="584">
        <f t="shared" si="12"/>
        <v>0</v>
      </c>
      <c r="P41" s="1290">
        <f>SUM(P38:P40)</f>
        <v>0</v>
      </c>
      <c r="Q41" s="585">
        <f>SUM(Q38:Q40)</f>
        <v>160356</v>
      </c>
    </row>
    <row r="42" spans="1:18" s="578" customFormat="1" ht="15" customHeight="1" x14ac:dyDescent="0.25">
      <c r="A42" s="1964"/>
      <c r="B42" s="1977"/>
      <c r="C42" s="1997" t="s">
        <v>134</v>
      </c>
      <c r="D42" s="594" t="s">
        <v>179</v>
      </c>
      <c r="E42" s="615">
        <v>55430</v>
      </c>
      <c r="F42" s="616">
        <v>28448</v>
      </c>
      <c r="G42" s="616">
        <v>46075.600000000006</v>
      </c>
      <c r="H42" s="616">
        <v>32952</v>
      </c>
      <c r="I42" s="616"/>
      <c r="J42" s="616"/>
      <c r="K42" s="616"/>
      <c r="L42" s="616"/>
      <c r="M42" s="616"/>
      <c r="N42" s="616"/>
      <c r="O42" s="590"/>
      <c r="P42" s="1283"/>
      <c r="Q42" s="617">
        <f>SUM(E42:P42)</f>
        <v>162905.60000000001</v>
      </c>
    </row>
    <row r="43" spans="1:18" s="593" customFormat="1" ht="15" customHeight="1" x14ac:dyDescent="0.25">
      <c r="A43" s="1964"/>
      <c r="B43" s="1977"/>
      <c r="C43" s="1971"/>
      <c r="D43" s="582" t="s">
        <v>135</v>
      </c>
      <c r="E43" s="618">
        <f>SUM(E42)</f>
        <v>55430</v>
      </c>
      <c r="F43" s="619">
        <f t="shared" ref="F43:P43" si="13">SUM(F42)</f>
        <v>28448</v>
      </c>
      <c r="G43" s="619">
        <f t="shared" si="13"/>
        <v>46075.600000000006</v>
      </c>
      <c r="H43" s="619">
        <f t="shared" si="13"/>
        <v>32952</v>
      </c>
      <c r="I43" s="619">
        <f t="shared" si="13"/>
        <v>0</v>
      </c>
      <c r="J43" s="619">
        <f t="shared" si="13"/>
        <v>0</v>
      </c>
      <c r="K43" s="619">
        <f t="shared" si="13"/>
        <v>0</v>
      </c>
      <c r="L43" s="619">
        <f t="shared" si="13"/>
        <v>0</v>
      </c>
      <c r="M43" s="619">
        <f t="shared" si="13"/>
        <v>0</v>
      </c>
      <c r="N43" s="619">
        <f t="shared" si="13"/>
        <v>0</v>
      </c>
      <c r="O43" s="591">
        <f t="shared" si="13"/>
        <v>0</v>
      </c>
      <c r="P43" s="1298">
        <f t="shared" si="13"/>
        <v>0</v>
      </c>
      <c r="Q43" s="620">
        <f>SUM(Q42:Q42)</f>
        <v>162905.60000000001</v>
      </c>
    </row>
    <row r="44" spans="1:18" s="593" customFormat="1" ht="15" customHeight="1" x14ac:dyDescent="0.25">
      <c r="A44" s="1964"/>
      <c r="B44" s="1977"/>
      <c r="C44" s="1997" t="s">
        <v>136</v>
      </c>
      <c r="D44" s="594" t="s">
        <v>207</v>
      </c>
      <c r="E44" s="621">
        <v>3612</v>
      </c>
      <c r="F44" s="596">
        <v>146</v>
      </c>
      <c r="G44" s="596">
        <v>573.6</v>
      </c>
      <c r="H44" s="596">
        <v>3275</v>
      </c>
      <c r="I44" s="596"/>
      <c r="J44" s="596"/>
      <c r="K44" s="596"/>
      <c r="L44" s="596"/>
      <c r="M44" s="596"/>
      <c r="N44" s="596"/>
      <c r="O44" s="596"/>
      <c r="P44" s="596"/>
      <c r="Q44" s="580">
        <f t="shared" ref="Q44:Q45" si="14">SUM(E44:P44)</f>
        <v>7606.6</v>
      </c>
    </row>
    <row r="45" spans="1:18" s="578" customFormat="1" ht="15" hidden="1" customHeight="1" x14ac:dyDescent="0.25">
      <c r="A45" s="1964"/>
      <c r="B45" s="1977"/>
      <c r="C45" s="1970"/>
      <c r="D45" s="623" t="s">
        <v>206</v>
      </c>
      <c r="E45" s="624"/>
      <c r="F45" s="625"/>
      <c r="G45" s="625"/>
      <c r="H45" s="625"/>
      <c r="I45" s="625"/>
      <c r="J45" s="625"/>
      <c r="K45" s="625"/>
      <c r="L45" s="625"/>
      <c r="M45" s="625"/>
      <c r="N45" s="625"/>
      <c r="O45" s="625"/>
      <c r="P45" s="625"/>
      <c r="Q45" s="580">
        <f t="shared" si="14"/>
        <v>0</v>
      </c>
    </row>
    <row r="46" spans="1:18" s="593" customFormat="1" ht="15" customHeight="1" thickBot="1" x14ac:dyDescent="0.3">
      <c r="A46" s="1965"/>
      <c r="B46" s="1978"/>
      <c r="C46" s="1972"/>
      <c r="D46" s="598" t="s">
        <v>138</v>
      </c>
      <c r="E46" s="599">
        <f t="shared" ref="E46:Q46" si="15">SUM(E44:E45)</f>
        <v>3612</v>
      </c>
      <c r="F46" s="600">
        <f t="shared" si="15"/>
        <v>146</v>
      </c>
      <c r="G46" s="600">
        <f t="shared" si="15"/>
        <v>573.6</v>
      </c>
      <c r="H46" s="600">
        <f t="shared" si="15"/>
        <v>3275</v>
      </c>
      <c r="I46" s="600">
        <f t="shared" si="15"/>
        <v>0</v>
      </c>
      <c r="J46" s="600">
        <f t="shared" si="15"/>
        <v>0</v>
      </c>
      <c r="K46" s="600">
        <f t="shared" si="15"/>
        <v>0</v>
      </c>
      <c r="L46" s="600">
        <f t="shared" si="15"/>
        <v>0</v>
      </c>
      <c r="M46" s="600">
        <f t="shared" si="15"/>
        <v>0</v>
      </c>
      <c r="N46" s="600">
        <f t="shared" si="15"/>
        <v>0</v>
      </c>
      <c r="O46" s="600">
        <f t="shared" si="15"/>
        <v>0</v>
      </c>
      <c r="P46" s="613">
        <f t="shared" si="15"/>
        <v>0</v>
      </c>
      <c r="Q46" s="601">
        <f t="shared" si="15"/>
        <v>7606.6</v>
      </c>
      <c r="R46" s="1285">
        <f>Q37+Q41-Q43+Q46</f>
        <v>0</v>
      </c>
    </row>
    <row r="47" spans="1:18" s="607" customFormat="1" ht="4.5" customHeight="1" thickBot="1" x14ac:dyDescent="0.3">
      <c r="A47" s="1115"/>
      <c r="B47" s="1117"/>
      <c r="C47" s="1116"/>
      <c r="D47" s="602"/>
      <c r="E47" s="603"/>
      <c r="F47" s="604"/>
      <c r="G47" s="604"/>
      <c r="H47" s="604"/>
      <c r="I47" s="604"/>
      <c r="J47" s="604"/>
      <c r="K47" s="1286"/>
      <c r="L47" s="1299"/>
      <c r="M47" s="1299"/>
      <c r="N47" s="605"/>
      <c r="O47" s="604"/>
      <c r="P47" s="1286"/>
      <c r="Q47" s="606"/>
    </row>
    <row r="48" spans="1:18" s="578" customFormat="1" ht="15" customHeight="1" x14ac:dyDescent="0.25">
      <c r="A48" s="1963">
        <v>4</v>
      </c>
      <c r="B48" s="1976" t="s">
        <v>235</v>
      </c>
      <c r="C48" s="1969" t="s">
        <v>127</v>
      </c>
      <c r="D48" s="574" t="s">
        <v>128</v>
      </c>
      <c r="E48" s="608">
        <v>0</v>
      </c>
      <c r="F48" s="610">
        <v>0</v>
      </c>
      <c r="G48" s="608">
        <v>0</v>
      </c>
      <c r="H48" s="609"/>
      <c r="I48" s="609"/>
      <c r="J48" s="609"/>
      <c r="K48" s="609"/>
      <c r="L48" s="609"/>
      <c r="M48" s="609"/>
      <c r="N48" s="609"/>
      <c r="O48" s="609"/>
      <c r="P48" s="1289"/>
      <c r="Q48" s="611">
        <f>SUM(E48:P48)</f>
        <v>0</v>
      </c>
    </row>
    <row r="49" spans="1:18" s="578" customFormat="1" ht="15" customHeight="1" x14ac:dyDescent="0.2">
      <c r="A49" s="1964"/>
      <c r="B49" s="1977"/>
      <c r="C49" s="1970"/>
      <c r="D49" s="579" t="s">
        <v>319</v>
      </c>
      <c r="E49" s="612">
        <v>0</v>
      </c>
      <c r="F49" s="626">
        <v>0</v>
      </c>
      <c r="G49" s="627">
        <v>0</v>
      </c>
      <c r="H49" s="576"/>
      <c r="I49" s="576"/>
      <c r="J49" s="576"/>
      <c r="K49" s="576"/>
      <c r="L49" s="1282"/>
      <c r="M49" s="576"/>
      <c r="N49" s="576"/>
      <c r="O49" s="576"/>
      <c r="P49" s="1281"/>
      <c r="Q49" s="580">
        <f t="shared" ref="Q49:Q50" si="16">SUM(E49:P49)</f>
        <v>0</v>
      </c>
    </row>
    <row r="50" spans="1:18" s="578" customFormat="1" ht="15" customHeight="1" x14ac:dyDescent="0.25">
      <c r="A50" s="1964"/>
      <c r="B50" s="1977"/>
      <c r="C50" s="1970"/>
      <c r="D50" s="579" t="s">
        <v>129</v>
      </c>
      <c r="E50" s="612">
        <v>0</v>
      </c>
      <c r="F50" s="627">
        <v>0</v>
      </c>
      <c r="G50" s="627">
        <v>0</v>
      </c>
      <c r="H50" s="576"/>
      <c r="I50" s="576"/>
      <c r="J50" s="576"/>
      <c r="K50" s="576"/>
      <c r="L50" s="576"/>
      <c r="M50" s="576"/>
      <c r="N50" s="576"/>
      <c r="O50" s="576"/>
      <c r="P50" s="1281"/>
      <c r="Q50" s="580">
        <f t="shared" si="16"/>
        <v>0</v>
      </c>
    </row>
    <row r="51" spans="1:18" s="578" customFormat="1" ht="15" customHeight="1" x14ac:dyDescent="0.25">
      <c r="A51" s="1964"/>
      <c r="B51" s="1977"/>
      <c r="C51" s="1970"/>
      <c r="D51" s="582" t="s">
        <v>130</v>
      </c>
      <c r="E51" s="613">
        <f>SUM(E48:E50)</f>
        <v>0</v>
      </c>
      <c r="F51" s="587">
        <f t="shared" ref="F51:I51" si="17">SUM(F48:F50)</f>
        <v>0</v>
      </c>
      <c r="G51" s="587">
        <f t="shared" si="17"/>
        <v>0</v>
      </c>
      <c r="H51" s="584">
        <f t="shared" si="17"/>
        <v>0</v>
      </c>
      <c r="I51" s="584">
        <f t="shared" si="17"/>
        <v>0</v>
      </c>
      <c r="J51" s="584">
        <f>SUM(J48:J50)</f>
        <v>0</v>
      </c>
      <c r="K51" s="584">
        <f t="shared" ref="K51:O51" si="18">SUM(K48:K50)</f>
        <v>0</v>
      </c>
      <c r="L51" s="584">
        <f t="shared" si="18"/>
        <v>0</v>
      </c>
      <c r="M51" s="584">
        <f t="shared" si="18"/>
        <v>0</v>
      </c>
      <c r="N51" s="584">
        <f t="shared" si="18"/>
        <v>0</v>
      </c>
      <c r="O51" s="584">
        <f t="shared" si="18"/>
        <v>0</v>
      </c>
      <c r="P51" s="1290">
        <f>SUM(P48:P50)</f>
        <v>0</v>
      </c>
      <c r="Q51" s="585">
        <f>SUM(Q48:Q50)</f>
        <v>0</v>
      </c>
    </row>
    <row r="52" spans="1:18" s="578" customFormat="1" ht="15" customHeight="1" x14ac:dyDescent="0.25">
      <c r="A52" s="1964"/>
      <c r="B52" s="1977"/>
      <c r="C52" s="1970"/>
      <c r="D52" s="579" t="s">
        <v>131</v>
      </c>
      <c r="E52" s="612">
        <v>0</v>
      </c>
      <c r="F52" s="627">
        <v>0</v>
      </c>
      <c r="G52" s="627">
        <v>0</v>
      </c>
      <c r="H52" s="576"/>
      <c r="I52" s="576"/>
      <c r="J52" s="576"/>
      <c r="K52" s="576"/>
      <c r="L52" s="576"/>
      <c r="M52" s="576"/>
      <c r="N52" s="576"/>
      <c r="O52" s="576"/>
      <c r="P52" s="1281"/>
      <c r="Q52" s="580">
        <f>SUM(E52:P52)</f>
        <v>0</v>
      </c>
    </row>
    <row r="53" spans="1:18" s="578" customFormat="1" ht="15" customHeight="1" x14ac:dyDescent="0.25">
      <c r="A53" s="1964"/>
      <c r="B53" s="1977"/>
      <c r="C53" s="1970"/>
      <c r="D53" s="579" t="s">
        <v>320</v>
      </c>
      <c r="E53" s="612">
        <v>0</v>
      </c>
      <c r="F53" s="627">
        <v>0</v>
      </c>
      <c r="G53" s="627">
        <v>0</v>
      </c>
      <c r="H53" s="576"/>
      <c r="I53" s="576"/>
      <c r="J53" s="576"/>
      <c r="K53" s="576"/>
      <c r="L53" s="576"/>
      <c r="M53" s="576"/>
      <c r="N53" s="576"/>
      <c r="O53" s="576"/>
      <c r="P53" s="1281"/>
      <c r="Q53" s="580">
        <f t="shared" ref="Q53:Q54" si="19">SUM(E53:P53)</f>
        <v>0</v>
      </c>
    </row>
    <row r="54" spans="1:18" s="578" customFormat="1" ht="15" customHeight="1" x14ac:dyDescent="0.25">
      <c r="A54" s="1964"/>
      <c r="B54" s="1977"/>
      <c r="C54" s="1970"/>
      <c r="D54" s="579" t="s">
        <v>132</v>
      </c>
      <c r="E54" s="628">
        <v>0</v>
      </c>
      <c r="F54" s="627">
        <v>0</v>
      </c>
      <c r="G54" s="627">
        <v>0</v>
      </c>
      <c r="H54" s="576"/>
      <c r="I54" s="576"/>
      <c r="J54" s="576"/>
      <c r="K54" s="576"/>
      <c r="L54" s="576"/>
      <c r="M54" s="576"/>
      <c r="N54" s="576"/>
      <c r="O54" s="576"/>
      <c r="P54" s="1281"/>
      <c r="Q54" s="580">
        <f t="shared" si="19"/>
        <v>0</v>
      </c>
    </row>
    <row r="55" spans="1:18" s="578" customFormat="1" ht="15" customHeight="1" x14ac:dyDescent="0.25">
      <c r="A55" s="1964"/>
      <c r="B55" s="1977"/>
      <c r="C55" s="1970"/>
      <c r="D55" s="582" t="s">
        <v>133</v>
      </c>
      <c r="E55" s="613">
        <f>SUM(E52:E54)</f>
        <v>0</v>
      </c>
      <c r="F55" s="584">
        <f t="shared" ref="F55:O55" si="20">SUM(F52:F54)</f>
        <v>0</v>
      </c>
      <c r="G55" s="584">
        <f t="shared" si="20"/>
        <v>0</v>
      </c>
      <c r="H55" s="584">
        <f t="shared" si="20"/>
        <v>0</v>
      </c>
      <c r="I55" s="584">
        <f t="shared" si="20"/>
        <v>0</v>
      </c>
      <c r="J55" s="584">
        <f t="shared" si="20"/>
        <v>0</v>
      </c>
      <c r="K55" s="584">
        <f t="shared" si="20"/>
        <v>0</v>
      </c>
      <c r="L55" s="584">
        <f t="shared" si="20"/>
        <v>0</v>
      </c>
      <c r="M55" s="584">
        <f t="shared" si="20"/>
        <v>0</v>
      </c>
      <c r="N55" s="584">
        <f t="shared" si="20"/>
        <v>0</v>
      </c>
      <c r="O55" s="584">
        <f t="shared" si="20"/>
        <v>0</v>
      </c>
      <c r="P55" s="1290">
        <f>SUM(P52:P54)</f>
        <v>0</v>
      </c>
      <c r="Q55" s="585">
        <f>SUM(Q52:Q54)</f>
        <v>0</v>
      </c>
    </row>
    <row r="56" spans="1:18" s="578" customFormat="1" ht="15" customHeight="1" x14ac:dyDescent="0.25">
      <c r="A56" s="1964"/>
      <c r="B56" s="1977"/>
      <c r="C56" s="1997" t="s">
        <v>134</v>
      </c>
      <c r="D56" s="588" t="s">
        <v>236</v>
      </c>
      <c r="E56" s="629">
        <v>35398</v>
      </c>
      <c r="F56" s="590">
        <v>29792</v>
      </c>
      <c r="G56" s="590">
        <v>21378</v>
      </c>
      <c r="H56" s="590">
        <v>-20285</v>
      </c>
      <c r="I56" s="590"/>
      <c r="J56" s="590"/>
      <c r="K56" s="590"/>
      <c r="L56" s="590"/>
      <c r="M56" s="590"/>
      <c r="N56" s="590"/>
      <c r="O56" s="590"/>
      <c r="P56" s="590"/>
      <c r="Q56" s="580">
        <f>SUM(E56:P56)</f>
        <v>66283</v>
      </c>
    </row>
    <row r="57" spans="1:18" s="593" customFormat="1" ht="15" customHeight="1" x14ac:dyDescent="0.25">
      <c r="A57" s="1964"/>
      <c r="B57" s="1977"/>
      <c r="C57" s="1970"/>
      <c r="D57" s="586" t="s">
        <v>135</v>
      </c>
      <c r="E57" s="630">
        <f t="shared" ref="E57:P57" si="21">SUM(E56)</f>
        <v>35398</v>
      </c>
      <c r="F57" s="591">
        <f t="shared" si="21"/>
        <v>29792</v>
      </c>
      <c r="G57" s="591">
        <f t="shared" si="21"/>
        <v>21378</v>
      </c>
      <c r="H57" s="591">
        <f t="shared" si="21"/>
        <v>-20285</v>
      </c>
      <c r="I57" s="591">
        <f t="shared" si="21"/>
        <v>0</v>
      </c>
      <c r="J57" s="591">
        <f t="shared" si="21"/>
        <v>0</v>
      </c>
      <c r="K57" s="591">
        <f t="shared" si="21"/>
        <v>0</v>
      </c>
      <c r="L57" s="591">
        <f t="shared" si="21"/>
        <v>0</v>
      </c>
      <c r="M57" s="591">
        <f t="shared" si="21"/>
        <v>0</v>
      </c>
      <c r="N57" s="591">
        <f t="shared" si="21"/>
        <v>0</v>
      </c>
      <c r="O57" s="591">
        <f t="shared" si="21"/>
        <v>0</v>
      </c>
      <c r="P57" s="1298">
        <f t="shared" si="21"/>
        <v>0</v>
      </c>
      <c r="Q57" s="592">
        <f>SUM(Q56:Q56)</f>
        <v>66283</v>
      </c>
    </row>
    <row r="58" spans="1:18" s="578" customFormat="1" ht="15" customHeight="1" x14ac:dyDescent="0.25">
      <c r="A58" s="1964"/>
      <c r="B58" s="1977"/>
      <c r="C58" s="1997" t="s">
        <v>136</v>
      </c>
      <c r="D58" s="594" t="s">
        <v>267</v>
      </c>
      <c r="E58" s="631">
        <f>E56</f>
        <v>35398</v>
      </c>
      <c r="F58" s="632">
        <f t="shared" ref="F58:P58" si="22">F56</f>
        <v>29792</v>
      </c>
      <c r="G58" s="632">
        <f t="shared" si="22"/>
        <v>21378</v>
      </c>
      <c r="H58" s="632">
        <f t="shared" si="22"/>
        <v>-20285</v>
      </c>
      <c r="I58" s="632">
        <f t="shared" si="22"/>
        <v>0</v>
      </c>
      <c r="J58" s="632">
        <f t="shared" si="22"/>
        <v>0</v>
      </c>
      <c r="K58" s="632">
        <f t="shared" si="22"/>
        <v>0</v>
      </c>
      <c r="L58" s="632">
        <f t="shared" si="22"/>
        <v>0</v>
      </c>
      <c r="M58" s="632">
        <f t="shared" si="22"/>
        <v>0</v>
      </c>
      <c r="N58" s="632">
        <f t="shared" si="22"/>
        <v>0</v>
      </c>
      <c r="O58" s="632">
        <f t="shared" si="22"/>
        <v>0</v>
      </c>
      <c r="P58" s="632">
        <f t="shared" si="22"/>
        <v>0</v>
      </c>
      <c r="Q58" s="580">
        <f t="shared" ref="Q58" si="23">SUM(E58:P58)</f>
        <v>66283</v>
      </c>
    </row>
    <row r="59" spans="1:18" s="593" customFormat="1" ht="15" customHeight="1" thickBot="1" x14ac:dyDescent="0.3">
      <c r="A59" s="1965"/>
      <c r="B59" s="1978"/>
      <c r="C59" s="1972"/>
      <c r="D59" s="598" t="s">
        <v>138</v>
      </c>
      <c r="E59" s="633">
        <f>SUM(E58:E58)</f>
        <v>35398</v>
      </c>
      <c r="F59" s="600">
        <f>SUM(F58:F58)</f>
        <v>29792</v>
      </c>
      <c r="G59" s="634">
        <f t="shared" ref="G59:P59" si="24">SUM(G58:G58)</f>
        <v>21378</v>
      </c>
      <c r="H59" s="634">
        <f t="shared" si="24"/>
        <v>-20285</v>
      </c>
      <c r="I59" s="634">
        <f t="shared" si="24"/>
        <v>0</v>
      </c>
      <c r="J59" s="1300">
        <f t="shared" si="24"/>
        <v>0</v>
      </c>
      <c r="K59" s="600">
        <f t="shared" si="24"/>
        <v>0</v>
      </c>
      <c r="L59" s="600">
        <f t="shared" si="24"/>
        <v>0</v>
      </c>
      <c r="M59" s="634">
        <f t="shared" si="24"/>
        <v>0</v>
      </c>
      <c r="N59" s="634">
        <f t="shared" si="24"/>
        <v>0</v>
      </c>
      <c r="O59" s="634">
        <f t="shared" si="24"/>
        <v>0</v>
      </c>
      <c r="P59" s="1284">
        <f t="shared" si="24"/>
        <v>0</v>
      </c>
      <c r="Q59" s="601">
        <f>SUM(Q58:Q58)</f>
        <v>66283</v>
      </c>
      <c r="R59" s="1285">
        <f>Q57-Q59</f>
        <v>0</v>
      </c>
    </row>
    <row r="60" spans="1:18" s="607" customFormat="1" ht="4.5" customHeight="1" thickBot="1" x14ac:dyDescent="0.3">
      <c r="A60" s="1115"/>
      <c r="B60" s="1117"/>
      <c r="C60" s="1116"/>
      <c r="D60" s="635"/>
      <c r="E60" s="603"/>
      <c r="F60" s="604"/>
      <c r="G60" s="604"/>
      <c r="H60" s="604"/>
      <c r="I60" s="604"/>
      <c r="J60" s="604"/>
      <c r="K60" s="1286"/>
      <c r="L60" s="1299"/>
      <c r="M60" s="1299"/>
      <c r="N60" s="605"/>
      <c r="O60" s="604"/>
      <c r="P60" s="1286"/>
      <c r="Q60" s="636"/>
    </row>
    <row r="61" spans="1:18" s="578" customFormat="1" ht="15" customHeight="1" x14ac:dyDescent="0.2">
      <c r="A61" s="1963">
        <v>5</v>
      </c>
      <c r="B61" s="1976" t="s">
        <v>142</v>
      </c>
      <c r="C61" s="1969" t="s">
        <v>127</v>
      </c>
      <c r="D61" s="637" t="s">
        <v>128</v>
      </c>
      <c r="E61" s="608">
        <v>-130</v>
      </c>
      <c r="F61" s="609">
        <v>-2683</v>
      </c>
      <c r="G61" s="638">
        <v>-5380</v>
      </c>
      <c r="H61" s="609">
        <v>-2377</v>
      </c>
      <c r="I61" s="609"/>
      <c r="J61" s="609"/>
      <c r="K61" s="609"/>
      <c r="L61" s="1288"/>
      <c r="M61" s="576"/>
      <c r="N61" s="609"/>
      <c r="O61" s="609"/>
      <c r="P61" s="1289"/>
      <c r="Q61" s="611">
        <f>SUM(E61:P61)</f>
        <v>-10570</v>
      </c>
    </row>
    <row r="62" spans="1:18" s="578" customFormat="1" ht="15" customHeight="1" x14ac:dyDescent="0.2">
      <c r="A62" s="1964"/>
      <c r="B62" s="1977"/>
      <c r="C62" s="1970"/>
      <c r="D62" s="579" t="s">
        <v>319</v>
      </c>
      <c r="E62" s="612">
        <v>-27677</v>
      </c>
      <c r="F62" s="576">
        <v>-24048</v>
      </c>
      <c r="G62" s="639">
        <v>-11081</v>
      </c>
      <c r="H62" s="576">
        <v>-22804</v>
      </c>
      <c r="I62" s="576"/>
      <c r="J62" s="576"/>
      <c r="K62" s="576"/>
      <c r="L62" s="1282"/>
      <c r="M62" s="576"/>
      <c r="N62" s="576"/>
      <c r="O62" s="576"/>
      <c r="P62" s="1281"/>
      <c r="Q62" s="580">
        <f>SUM(E62:P62)</f>
        <v>-85610</v>
      </c>
    </row>
    <row r="63" spans="1:18" s="578" customFormat="1" ht="15" customHeight="1" x14ac:dyDescent="0.2">
      <c r="A63" s="1964"/>
      <c r="B63" s="1977"/>
      <c r="C63" s="1970"/>
      <c r="D63" s="579" t="s">
        <v>129</v>
      </c>
      <c r="E63" s="612">
        <v>-16619</v>
      </c>
      <c r="F63" s="576">
        <v>-6754</v>
      </c>
      <c r="G63" s="639">
        <v>-30870</v>
      </c>
      <c r="H63" s="576">
        <v>-13928</v>
      </c>
      <c r="I63" s="576"/>
      <c r="J63" s="576"/>
      <c r="K63" s="576"/>
      <c r="L63" s="1282"/>
      <c r="M63" s="576"/>
      <c r="N63" s="576"/>
      <c r="O63" s="576"/>
      <c r="P63" s="1281"/>
      <c r="Q63" s="580">
        <f>SUM(E63:P63)</f>
        <v>-68171</v>
      </c>
    </row>
    <row r="64" spans="1:18" s="578" customFormat="1" ht="15" customHeight="1" x14ac:dyDescent="0.25">
      <c r="A64" s="1964"/>
      <c r="B64" s="1977"/>
      <c r="C64" s="1970"/>
      <c r="D64" s="582" t="s">
        <v>130</v>
      </c>
      <c r="E64" s="640">
        <f t="shared" ref="E64:I64" si="25">SUM(E61:E63)</f>
        <v>-44426</v>
      </c>
      <c r="F64" s="584">
        <f t="shared" si="25"/>
        <v>-33485</v>
      </c>
      <c r="G64" s="584">
        <f t="shared" si="25"/>
        <v>-47331</v>
      </c>
      <c r="H64" s="584">
        <f t="shared" si="25"/>
        <v>-39109</v>
      </c>
      <c r="I64" s="584">
        <f t="shared" si="25"/>
        <v>0</v>
      </c>
      <c r="J64" s="584">
        <f>SUM(J61:J63)</f>
        <v>0</v>
      </c>
      <c r="K64" s="584">
        <f t="shared" ref="K64:O64" si="26">SUM(K61:K63)</f>
        <v>0</v>
      </c>
      <c r="L64" s="584">
        <f t="shared" si="26"/>
        <v>0</v>
      </c>
      <c r="M64" s="584">
        <f t="shared" si="26"/>
        <v>0</v>
      </c>
      <c r="N64" s="584">
        <f t="shared" si="26"/>
        <v>0</v>
      </c>
      <c r="O64" s="584">
        <f t="shared" si="26"/>
        <v>0</v>
      </c>
      <c r="P64" s="1290">
        <f>SUM(P61:P63)</f>
        <v>0</v>
      </c>
      <c r="Q64" s="585">
        <f>SUM(Q61:Q63)</f>
        <v>-164351</v>
      </c>
    </row>
    <row r="65" spans="1:19" s="578" customFormat="1" ht="15" customHeight="1" x14ac:dyDescent="0.2">
      <c r="A65" s="1964"/>
      <c r="B65" s="1977"/>
      <c r="C65" s="1970"/>
      <c r="D65" s="579" t="s">
        <v>131</v>
      </c>
      <c r="E65" s="612">
        <v>49462</v>
      </c>
      <c r="F65" s="576">
        <v>22447</v>
      </c>
      <c r="G65" s="639">
        <v>35862</v>
      </c>
      <c r="H65" s="576">
        <v>27762</v>
      </c>
      <c r="I65" s="576"/>
      <c r="J65" s="576"/>
      <c r="K65" s="576"/>
      <c r="L65" s="1282"/>
      <c r="M65" s="576"/>
      <c r="N65" s="576"/>
      <c r="O65" s="576"/>
      <c r="P65" s="1281"/>
      <c r="Q65" s="580">
        <f>SUM(E65:P65)</f>
        <v>135533</v>
      </c>
    </row>
    <row r="66" spans="1:19" s="578" customFormat="1" ht="15" customHeight="1" x14ac:dyDescent="0.2">
      <c r="A66" s="1964"/>
      <c r="B66" s="1977"/>
      <c r="C66" s="1970"/>
      <c r="D66" s="579" t="s">
        <v>320</v>
      </c>
      <c r="E66" s="612">
        <v>1185</v>
      </c>
      <c r="F66" s="576">
        <v>2199</v>
      </c>
      <c r="G66" s="639">
        <v>5452</v>
      </c>
      <c r="H66" s="576">
        <v>3577</v>
      </c>
      <c r="I66" s="576"/>
      <c r="J66" s="576"/>
      <c r="K66" s="576"/>
      <c r="L66" s="1282"/>
      <c r="M66" s="576"/>
      <c r="N66" s="576"/>
      <c r="O66" s="576"/>
      <c r="P66" s="1281"/>
      <c r="Q66" s="580">
        <f>SUM(E66:P66)</f>
        <v>12413</v>
      </c>
      <c r="S66" s="1301"/>
    </row>
    <row r="67" spans="1:19" s="578" customFormat="1" ht="15" customHeight="1" x14ac:dyDescent="0.2">
      <c r="A67" s="1964"/>
      <c r="B67" s="1977"/>
      <c r="C67" s="1970"/>
      <c r="D67" s="579" t="s">
        <v>132</v>
      </c>
      <c r="E67" s="612">
        <v>7018</v>
      </c>
      <c r="F67" s="576">
        <v>14869</v>
      </c>
      <c r="G67" s="639">
        <v>6017</v>
      </c>
      <c r="H67" s="576">
        <v>7739</v>
      </c>
      <c r="I67" s="576"/>
      <c r="J67" s="576"/>
      <c r="K67" s="576"/>
      <c r="L67" s="1282"/>
      <c r="M67" s="576"/>
      <c r="N67" s="576"/>
      <c r="O67" s="576"/>
      <c r="P67" s="1281"/>
      <c r="Q67" s="580">
        <f>SUM(E67:P67)</f>
        <v>35643</v>
      </c>
      <c r="S67" s="1301"/>
    </row>
    <row r="68" spans="1:19" s="578" customFormat="1" ht="15" customHeight="1" x14ac:dyDescent="0.25">
      <c r="A68" s="1964"/>
      <c r="B68" s="1977"/>
      <c r="C68" s="1971"/>
      <c r="D68" s="582" t="s">
        <v>133</v>
      </c>
      <c r="E68" s="640">
        <f t="shared" ref="E68:I68" si="27">SUM(E65:E67)</f>
        <v>57665</v>
      </c>
      <c r="F68" s="584">
        <f t="shared" si="27"/>
        <v>39515</v>
      </c>
      <c r="G68" s="584">
        <f t="shared" si="27"/>
        <v>47331</v>
      </c>
      <c r="H68" s="584">
        <f t="shared" si="27"/>
        <v>39078</v>
      </c>
      <c r="I68" s="584">
        <f t="shared" si="27"/>
        <v>0</v>
      </c>
      <c r="J68" s="584">
        <f>SUM(J65:J67)</f>
        <v>0</v>
      </c>
      <c r="K68" s="584">
        <f t="shared" ref="K68:O68" si="28">SUM(K65:K67)</f>
        <v>0</v>
      </c>
      <c r="L68" s="584">
        <f t="shared" si="28"/>
        <v>0</v>
      </c>
      <c r="M68" s="584">
        <f t="shared" si="28"/>
        <v>0</v>
      </c>
      <c r="N68" s="584">
        <f t="shared" si="28"/>
        <v>0</v>
      </c>
      <c r="O68" s="584">
        <f t="shared" si="28"/>
        <v>0</v>
      </c>
      <c r="P68" s="1290">
        <f>SUM(P65:P67)</f>
        <v>0</v>
      </c>
      <c r="Q68" s="585">
        <f>SUM(Q65:Q67)</f>
        <v>183589</v>
      </c>
      <c r="S68" s="1301"/>
    </row>
    <row r="69" spans="1:19" s="578" customFormat="1" ht="15" customHeight="1" x14ac:dyDescent="0.25">
      <c r="A69" s="1964"/>
      <c r="B69" s="1977"/>
      <c r="C69" s="1997" t="s">
        <v>136</v>
      </c>
      <c r="D69" s="588" t="s">
        <v>147</v>
      </c>
      <c r="E69" s="641">
        <v>-13199</v>
      </c>
      <c r="F69" s="642">
        <v>-6030</v>
      </c>
      <c r="G69" s="643"/>
      <c r="H69" s="596"/>
      <c r="I69" s="596"/>
      <c r="J69" s="596"/>
      <c r="K69" s="596"/>
      <c r="L69" s="596"/>
      <c r="M69" s="596"/>
      <c r="N69" s="590"/>
      <c r="O69" s="590"/>
      <c r="P69" s="1283"/>
      <c r="Q69" s="580">
        <f t="shared" ref="Q69:Q70" si="29">SUM(E69:P69)</f>
        <v>-19229</v>
      </c>
      <c r="S69" s="1301"/>
    </row>
    <row r="70" spans="1:19" s="578" customFormat="1" ht="15" customHeight="1" x14ac:dyDescent="0.25">
      <c r="A70" s="1964"/>
      <c r="B70" s="1977"/>
      <c r="C70" s="1970"/>
      <c r="D70" s="588" t="s">
        <v>139</v>
      </c>
      <c r="E70" s="641">
        <v>-40</v>
      </c>
      <c r="F70" s="596"/>
      <c r="G70" s="643"/>
      <c r="H70" s="596"/>
      <c r="I70" s="596"/>
      <c r="J70" s="596"/>
      <c r="K70" s="642"/>
      <c r="L70" s="596"/>
      <c r="M70" s="642"/>
      <c r="N70" s="642"/>
      <c r="O70" s="642"/>
      <c r="P70" s="1302"/>
      <c r="Q70" s="580">
        <f t="shared" si="29"/>
        <v>-40</v>
      </c>
    </row>
    <row r="71" spans="1:19" s="593" customFormat="1" ht="15" customHeight="1" thickBot="1" x14ac:dyDescent="0.3">
      <c r="A71" s="1965"/>
      <c r="B71" s="1978"/>
      <c r="C71" s="1972"/>
      <c r="D71" s="645" t="s">
        <v>138</v>
      </c>
      <c r="E71" s="633">
        <f t="shared" ref="E71:Q71" si="30">SUM(E69:E70)</f>
        <v>-13239</v>
      </c>
      <c r="F71" s="600">
        <f t="shared" si="30"/>
        <v>-6030</v>
      </c>
      <c r="G71" s="646">
        <f t="shared" si="30"/>
        <v>0</v>
      </c>
      <c r="H71" s="600">
        <f t="shared" si="30"/>
        <v>0</v>
      </c>
      <c r="I71" s="600">
        <f t="shared" si="30"/>
        <v>0</v>
      </c>
      <c r="J71" s="600">
        <f t="shared" si="30"/>
        <v>0</v>
      </c>
      <c r="K71" s="600">
        <f t="shared" si="30"/>
        <v>0</v>
      </c>
      <c r="L71" s="600">
        <f t="shared" si="30"/>
        <v>0</v>
      </c>
      <c r="M71" s="600">
        <f t="shared" si="30"/>
        <v>0</v>
      </c>
      <c r="N71" s="600">
        <f t="shared" si="30"/>
        <v>0</v>
      </c>
      <c r="O71" s="600">
        <f t="shared" si="30"/>
        <v>0</v>
      </c>
      <c r="P71" s="600">
        <f t="shared" si="30"/>
        <v>0</v>
      </c>
      <c r="Q71" s="601">
        <f t="shared" si="30"/>
        <v>-19269</v>
      </c>
      <c r="R71" s="1285">
        <f>Q64+Q68+Q71</f>
        <v>-31</v>
      </c>
    </row>
    <row r="72" spans="1:19" s="607" customFormat="1" ht="4.5" customHeight="1" thickBot="1" x14ac:dyDescent="0.3">
      <c r="A72" s="1115"/>
      <c r="B72" s="1117"/>
      <c r="C72" s="1116"/>
      <c r="D72" s="647"/>
      <c r="E72" s="605"/>
      <c r="F72" s="604"/>
      <c r="G72" s="604"/>
      <c r="H72" s="604"/>
      <c r="I72" s="604"/>
      <c r="J72" s="604"/>
      <c r="K72" s="604"/>
      <c r="L72" s="604"/>
      <c r="M72" s="604"/>
      <c r="N72" s="604"/>
      <c r="O72" s="604"/>
      <c r="P72" s="1286"/>
      <c r="Q72" s="606"/>
    </row>
    <row r="73" spans="1:19" s="578" customFormat="1" ht="15" customHeight="1" x14ac:dyDescent="0.25">
      <c r="A73" s="1963">
        <v>6</v>
      </c>
      <c r="B73" s="1976" t="s">
        <v>92</v>
      </c>
      <c r="C73" s="1969" t="s">
        <v>127</v>
      </c>
      <c r="D73" s="637" t="s">
        <v>128</v>
      </c>
      <c r="E73" s="610">
        <v>0</v>
      </c>
      <c r="F73" s="609">
        <v>-2116</v>
      </c>
      <c r="G73" s="609">
        <v>-4791</v>
      </c>
      <c r="H73" s="609">
        <v>-710</v>
      </c>
      <c r="I73" s="609"/>
      <c r="J73" s="609"/>
      <c r="K73" s="609"/>
      <c r="L73" s="609"/>
      <c r="M73" s="609"/>
      <c r="N73" s="609"/>
      <c r="O73" s="609"/>
      <c r="P73" s="1289"/>
      <c r="Q73" s="611">
        <f>SUM(E73:P73)</f>
        <v>-7617</v>
      </c>
    </row>
    <row r="74" spans="1:19" s="578" customFormat="1" ht="15" customHeight="1" x14ac:dyDescent="0.25">
      <c r="A74" s="1964"/>
      <c r="B74" s="1977"/>
      <c r="C74" s="1970"/>
      <c r="D74" s="648" t="s">
        <v>319</v>
      </c>
      <c r="E74" s="627">
        <v>-17880</v>
      </c>
      <c r="F74" s="576">
        <v>-27492</v>
      </c>
      <c r="G74" s="576">
        <v>-33503</v>
      </c>
      <c r="H74" s="576">
        <v>-22545</v>
      </c>
      <c r="I74" s="576"/>
      <c r="J74" s="576"/>
      <c r="K74" s="576"/>
      <c r="L74" s="576"/>
      <c r="M74" s="576"/>
      <c r="N74" s="576"/>
      <c r="O74" s="576"/>
      <c r="P74" s="1281"/>
      <c r="Q74" s="580">
        <f t="shared" ref="Q74:Q75" si="31">SUM(E74:P74)</f>
        <v>-101420</v>
      </c>
    </row>
    <row r="75" spans="1:19" s="578" customFormat="1" ht="15" customHeight="1" x14ac:dyDescent="0.25">
      <c r="A75" s="1964"/>
      <c r="B75" s="1977"/>
      <c r="C75" s="1970"/>
      <c r="D75" s="648" t="s">
        <v>129</v>
      </c>
      <c r="E75" s="627">
        <v>-13000</v>
      </c>
      <c r="F75" s="576">
        <v>-4928</v>
      </c>
      <c r="G75" s="576">
        <v>-5431</v>
      </c>
      <c r="H75" s="576">
        <v>-11786</v>
      </c>
      <c r="I75" s="576"/>
      <c r="J75" s="576"/>
      <c r="K75" s="576"/>
      <c r="L75" s="576"/>
      <c r="M75" s="576"/>
      <c r="N75" s="576"/>
      <c r="O75" s="576"/>
      <c r="P75" s="1281"/>
      <c r="Q75" s="580">
        <f t="shared" si="31"/>
        <v>-35145</v>
      </c>
    </row>
    <row r="76" spans="1:19" s="578" customFormat="1" ht="15" customHeight="1" x14ac:dyDescent="0.25">
      <c r="A76" s="1964"/>
      <c r="B76" s="1977"/>
      <c r="C76" s="1970"/>
      <c r="D76" s="586" t="s">
        <v>130</v>
      </c>
      <c r="E76" s="584">
        <f t="shared" ref="E76:P76" si="32">SUM(E73:E75)</f>
        <v>-30880</v>
      </c>
      <c r="F76" s="584">
        <f t="shared" si="32"/>
        <v>-34536</v>
      </c>
      <c r="G76" s="584">
        <f t="shared" si="32"/>
        <v>-43725</v>
      </c>
      <c r="H76" s="584">
        <f t="shared" si="32"/>
        <v>-35041</v>
      </c>
      <c r="I76" s="584">
        <f t="shared" si="32"/>
        <v>0</v>
      </c>
      <c r="J76" s="584">
        <f t="shared" si="32"/>
        <v>0</v>
      </c>
      <c r="K76" s="584">
        <f t="shared" si="32"/>
        <v>0</v>
      </c>
      <c r="L76" s="584">
        <f t="shared" si="32"/>
        <v>0</v>
      </c>
      <c r="M76" s="584">
        <f t="shared" si="32"/>
        <v>0</v>
      </c>
      <c r="N76" s="584">
        <f t="shared" si="32"/>
        <v>0</v>
      </c>
      <c r="O76" s="584">
        <f t="shared" si="32"/>
        <v>0</v>
      </c>
      <c r="P76" s="1290">
        <f t="shared" si="32"/>
        <v>0</v>
      </c>
      <c r="Q76" s="585">
        <f>SUM(Q73:Q75)</f>
        <v>-144182</v>
      </c>
    </row>
    <row r="77" spans="1:19" s="578" customFormat="1" ht="15" customHeight="1" x14ac:dyDescent="0.25">
      <c r="A77" s="1964"/>
      <c r="B77" s="1977"/>
      <c r="C77" s="1970"/>
      <c r="D77" s="648" t="s">
        <v>131</v>
      </c>
      <c r="E77" s="627">
        <v>50355</v>
      </c>
      <c r="F77" s="576">
        <v>20238</v>
      </c>
      <c r="G77" s="576">
        <v>20405</v>
      </c>
      <c r="H77" s="576">
        <v>16730</v>
      </c>
      <c r="I77" s="576"/>
      <c r="J77" s="576"/>
      <c r="K77" s="581"/>
      <c r="L77" s="576"/>
      <c r="M77" s="576"/>
      <c r="N77" s="576"/>
      <c r="O77" s="576"/>
      <c r="P77" s="1281"/>
      <c r="Q77" s="580">
        <f>SUM(E77:P77)</f>
        <v>107728</v>
      </c>
    </row>
    <row r="78" spans="1:19" s="578" customFormat="1" ht="15" customHeight="1" x14ac:dyDescent="0.25">
      <c r="A78" s="1964"/>
      <c r="B78" s="1977"/>
      <c r="C78" s="1970"/>
      <c r="D78" s="648" t="s">
        <v>320</v>
      </c>
      <c r="E78" s="627">
        <v>21678</v>
      </c>
      <c r="F78" s="576">
        <v>500</v>
      </c>
      <c r="G78" s="576">
        <v>3067</v>
      </c>
      <c r="H78" s="576">
        <v>0</v>
      </c>
      <c r="I78" s="576"/>
      <c r="J78" s="576"/>
      <c r="K78" s="581"/>
      <c r="L78" s="576"/>
      <c r="M78" s="576"/>
      <c r="N78" s="576"/>
      <c r="O78" s="576"/>
      <c r="P78" s="1281"/>
      <c r="Q78" s="580">
        <f t="shared" ref="Q78:Q79" si="33">SUM(E78:P78)</f>
        <v>25245</v>
      </c>
    </row>
    <row r="79" spans="1:19" s="578" customFormat="1" ht="15" customHeight="1" x14ac:dyDescent="0.25">
      <c r="A79" s="1964"/>
      <c r="B79" s="1977"/>
      <c r="C79" s="1970"/>
      <c r="D79" s="648" t="s">
        <v>132</v>
      </c>
      <c r="E79" s="627">
        <v>4900</v>
      </c>
      <c r="F79" s="576">
        <v>366</v>
      </c>
      <c r="G79" s="576">
        <v>0</v>
      </c>
      <c r="H79" s="576">
        <v>297</v>
      </c>
      <c r="I79" s="576"/>
      <c r="J79" s="576"/>
      <c r="K79" s="581"/>
      <c r="L79" s="576"/>
      <c r="M79" s="576"/>
      <c r="N79" s="576"/>
      <c r="O79" s="576"/>
      <c r="P79" s="1281"/>
      <c r="Q79" s="580">
        <f t="shared" si="33"/>
        <v>5563</v>
      </c>
    </row>
    <row r="80" spans="1:19" s="578" customFormat="1" ht="15" customHeight="1" x14ac:dyDescent="0.25">
      <c r="A80" s="1964"/>
      <c r="B80" s="1977"/>
      <c r="C80" s="1970"/>
      <c r="D80" s="586" t="s">
        <v>133</v>
      </c>
      <c r="E80" s="584">
        <f t="shared" ref="E80:P80" si="34">SUM(E77:E79)</f>
        <v>76933</v>
      </c>
      <c r="F80" s="584">
        <f t="shared" si="34"/>
        <v>21104</v>
      </c>
      <c r="G80" s="584">
        <f t="shared" si="34"/>
        <v>23472</v>
      </c>
      <c r="H80" s="584">
        <f t="shared" si="34"/>
        <v>17027</v>
      </c>
      <c r="I80" s="584">
        <f t="shared" si="34"/>
        <v>0</v>
      </c>
      <c r="J80" s="584">
        <f t="shared" si="34"/>
        <v>0</v>
      </c>
      <c r="K80" s="584">
        <f t="shared" si="34"/>
        <v>0</v>
      </c>
      <c r="L80" s="584">
        <f t="shared" si="34"/>
        <v>0</v>
      </c>
      <c r="M80" s="584">
        <f t="shared" si="34"/>
        <v>0</v>
      </c>
      <c r="N80" s="584">
        <f t="shared" si="34"/>
        <v>0</v>
      </c>
      <c r="O80" s="584">
        <f t="shared" si="34"/>
        <v>0</v>
      </c>
      <c r="P80" s="1290">
        <f t="shared" si="34"/>
        <v>0</v>
      </c>
      <c r="Q80" s="585">
        <f>SUM(Q77:Q79)</f>
        <v>138536</v>
      </c>
    </row>
    <row r="81" spans="1:18" s="578" customFormat="1" ht="15" customHeight="1" x14ac:dyDescent="0.25">
      <c r="A81" s="1964"/>
      <c r="B81" s="1977"/>
      <c r="C81" s="1997" t="s">
        <v>136</v>
      </c>
      <c r="D81" s="588" t="s">
        <v>143</v>
      </c>
      <c r="E81" s="629">
        <v>12148</v>
      </c>
      <c r="F81" s="590">
        <v>16068</v>
      </c>
      <c r="G81" s="590">
        <v>20253</v>
      </c>
      <c r="H81" s="590">
        <v>18014</v>
      </c>
      <c r="I81" s="590"/>
      <c r="J81" s="590"/>
      <c r="K81" s="597"/>
      <c r="L81" s="597"/>
      <c r="M81" s="590"/>
      <c r="N81" s="590"/>
      <c r="O81" s="590"/>
      <c r="P81" s="1283"/>
      <c r="Q81" s="580">
        <f>SUM(E81:P81)</f>
        <v>66483</v>
      </c>
    </row>
    <row r="82" spans="1:18" s="578" customFormat="1" ht="15" customHeight="1" x14ac:dyDescent="0.25">
      <c r="A82" s="1964"/>
      <c r="B82" s="1977"/>
      <c r="C82" s="1970"/>
      <c r="D82" s="588" t="s">
        <v>147</v>
      </c>
      <c r="E82" s="629">
        <v>-57381</v>
      </c>
      <c r="F82" s="642">
        <v>-2636</v>
      </c>
      <c r="G82" s="597"/>
      <c r="H82" s="596"/>
      <c r="I82" s="596"/>
      <c r="J82" s="597"/>
      <c r="K82" s="597"/>
      <c r="L82" s="597"/>
      <c r="M82" s="597"/>
      <c r="N82" s="597"/>
      <c r="O82" s="597"/>
      <c r="P82" s="1291"/>
      <c r="Q82" s="580">
        <f>SUM(E82:P82)</f>
        <v>-60017</v>
      </c>
    </row>
    <row r="83" spans="1:18" s="578" customFormat="1" ht="15" customHeight="1" x14ac:dyDescent="0.25">
      <c r="A83" s="1964"/>
      <c r="B83" s="1977"/>
      <c r="C83" s="1970"/>
      <c r="D83" s="588" t="s">
        <v>139</v>
      </c>
      <c r="E83" s="629">
        <v>-820</v>
      </c>
      <c r="F83" s="596"/>
      <c r="G83" s="597"/>
      <c r="H83" s="596"/>
      <c r="I83" s="596"/>
      <c r="J83" s="597"/>
      <c r="K83" s="597"/>
      <c r="L83" s="597"/>
      <c r="M83" s="1292"/>
      <c r="N83" s="597"/>
      <c r="O83" s="597"/>
      <c r="P83" s="1291"/>
      <c r="Q83" s="580">
        <f t="shared" ref="Q83" si="35">SUM(E83:P83)</f>
        <v>-820</v>
      </c>
    </row>
    <row r="84" spans="1:18" s="593" customFormat="1" ht="15" customHeight="1" thickBot="1" x14ac:dyDescent="0.3">
      <c r="A84" s="1965"/>
      <c r="B84" s="1978"/>
      <c r="C84" s="1972"/>
      <c r="D84" s="645" t="s">
        <v>138</v>
      </c>
      <c r="E84" s="649">
        <f t="shared" ref="E84:Q84" si="36">SUM(E81:E83)</f>
        <v>-46053</v>
      </c>
      <c r="F84" s="649">
        <f t="shared" si="36"/>
        <v>13432</v>
      </c>
      <c r="G84" s="649">
        <f t="shared" si="36"/>
        <v>20253</v>
      </c>
      <c r="H84" s="649">
        <f t="shared" si="36"/>
        <v>18014</v>
      </c>
      <c r="I84" s="649">
        <f t="shared" si="36"/>
        <v>0</v>
      </c>
      <c r="J84" s="649">
        <f t="shared" si="36"/>
        <v>0</v>
      </c>
      <c r="K84" s="649">
        <f t="shared" si="36"/>
        <v>0</v>
      </c>
      <c r="L84" s="649">
        <f t="shared" si="36"/>
        <v>0</v>
      </c>
      <c r="M84" s="649">
        <f t="shared" si="36"/>
        <v>0</v>
      </c>
      <c r="N84" s="649">
        <f t="shared" si="36"/>
        <v>0</v>
      </c>
      <c r="O84" s="649">
        <f t="shared" si="36"/>
        <v>0</v>
      </c>
      <c r="P84" s="649">
        <f t="shared" si="36"/>
        <v>0</v>
      </c>
      <c r="Q84" s="650">
        <f t="shared" si="36"/>
        <v>5646</v>
      </c>
      <c r="R84" s="1285">
        <f>Q76+Q80+Q84</f>
        <v>0</v>
      </c>
    </row>
    <row r="85" spans="1:18" s="607" customFormat="1" ht="4.5" customHeight="1" thickBot="1" x14ac:dyDescent="0.3">
      <c r="A85" s="1115"/>
      <c r="B85" s="1117"/>
      <c r="C85" s="1116"/>
      <c r="D85" s="651"/>
      <c r="E85" s="605"/>
      <c r="F85" s="604"/>
      <c r="G85" s="604"/>
      <c r="H85" s="604"/>
      <c r="I85" s="604"/>
      <c r="J85" s="604"/>
      <c r="K85" s="1286"/>
      <c r="L85" s="1299"/>
      <c r="M85" s="605"/>
      <c r="N85" s="604"/>
      <c r="O85" s="604"/>
      <c r="P85" s="1286"/>
      <c r="Q85" s="606"/>
    </row>
    <row r="86" spans="1:18" s="578" customFormat="1" ht="15" customHeight="1" x14ac:dyDescent="0.25">
      <c r="A86" s="1963">
        <v>7</v>
      </c>
      <c r="B86" s="1966" t="s">
        <v>237</v>
      </c>
      <c r="C86" s="1969" t="s">
        <v>127</v>
      </c>
      <c r="D86" s="637" t="s">
        <v>128</v>
      </c>
      <c r="E86" s="610">
        <v>-257</v>
      </c>
      <c r="F86" s="609">
        <v>-5541</v>
      </c>
      <c r="G86" s="609">
        <v>-4741</v>
      </c>
      <c r="H86" s="609">
        <v>-5370</v>
      </c>
      <c r="I86" s="609"/>
      <c r="J86" s="609"/>
      <c r="K86" s="609"/>
      <c r="L86" s="609"/>
      <c r="M86" s="609"/>
      <c r="N86" s="609"/>
      <c r="O86" s="609"/>
      <c r="P86" s="1289"/>
      <c r="Q86" s="611">
        <f>SUM(E86:P86)</f>
        <v>-15909</v>
      </c>
    </row>
    <row r="87" spans="1:18" s="578" customFormat="1" ht="15" customHeight="1" x14ac:dyDescent="0.25">
      <c r="A87" s="1964"/>
      <c r="B87" s="1967"/>
      <c r="C87" s="1970"/>
      <c r="D87" s="648" t="s">
        <v>319</v>
      </c>
      <c r="E87" s="627">
        <v>-20925</v>
      </c>
      <c r="F87" s="576">
        <v>-4157</v>
      </c>
      <c r="G87" s="576">
        <v>-6623</v>
      </c>
      <c r="H87" s="576">
        <v>-8649</v>
      </c>
      <c r="I87" s="576"/>
      <c r="J87" s="576"/>
      <c r="K87" s="576"/>
      <c r="L87" s="576"/>
      <c r="M87" s="576"/>
      <c r="N87" s="576"/>
      <c r="O87" s="576"/>
      <c r="P87" s="1281"/>
      <c r="Q87" s="580">
        <f t="shared" ref="Q87:Q88" si="37">SUM(E87:P87)</f>
        <v>-40354</v>
      </c>
    </row>
    <row r="88" spans="1:18" s="578" customFormat="1" ht="15" customHeight="1" x14ac:dyDescent="0.25">
      <c r="A88" s="1964"/>
      <c r="B88" s="1967"/>
      <c r="C88" s="1970"/>
      <c r="D88" s="648" t="s">
        <v>129</v>
      </c>
      <c r="E88" s="627">
        <v>-8356</v>
      </c>
      <c r="F88" s="576">
        <v>-16297</v>
      </c>
      <c r="G88" s="576">
        <v>-13186</v>
      </c>
      <c r="H88" s="576">
        <v>-12881</v>
      </c>
      <c r="I88" s="576"/>
      <c r="J88" s="576"/>
      <c r="K88" s="576"/>
      <c r="L88" s="576"/>
      <c r="M88" s="576"/>
      <c r="N88" s="576"/>
      <c r="O88" s="576"/>
      <c r="P88" s="1281"/>
      <c r="Q88" s="580">
        <f t="shared" si="37"/>
        <v>-50720</v>
      </c>
    </row>
    <row r="89" spans="1:18" s="578" customFormat="1" ht="15" customHeight="1" x14ac:dyDescent="0.25">
      <c r="A89" s="1964"/>
      <c r="B89" s="1967"/>
      <c r="C89" s="1970"/>
      <c r="D89" s="586" t="s">
        <v>130</v>
      </c>
      <c r="E89" s="587">
        <f>SUM(E86:E88)</f>
        <v>-29538</v>
      </c>
      <c r="F89" s="584">
        <f t="shared" ref="F89:P89" si="38">SUM(F86:F88)</f>
        <v>-25995</v>
      </c>
      <c r="G89" s="584">
        <f t="shared" si="38"/>
        <v>-24550</v>
      </c>
      <c r="H89" s="584">
        <f t="shared" si="38"/>
        <v>-26900</v>
      </c>
      <c r="I89" s="584">
        <f t="shared" si="38"/>
        <v>0</v>
      </c>
      <c r="J89" s="584">
        <f t="shared" si="38"/>
        <v>0</v>
      </c>
      <c r="K89" s="584">
        <f t="shared" si="38"/>
        <v>0</v>
      </c>
      <c r="L89" s="584">
        <f t="shared" si="38"/>
        <v>0</v>
      </c>
      <c r="M89" s="584">
        <f t="shared" si="38"/>
        <v>0</v>
      </c>
      <c r="N89" s="584">
        <f t="shared" si="38"/>
        <v>0</v>
      </c>
      <c r="O89" s="584">
        <f t="shared" si="38"/>
        <v>0</v>
      </c>
      <c r="P89" s="1290">
        <f t="shared" si="38"/>
        <v>0</v>
      </c>
      <c r="Q89" s="585">
        <f>SUM(Q86:Q88)</f>
        <v>-106983</v>
      </c>
    </row>
    <row r="90" spans="1:18" s="578" customFormat="1" ht="15" customHeight="1" x14ac:dyDescent="0.25">
      <c r="A90" s="1964"/>
      <c r="B90" s="1967"/>
      <c r="C90" s="1970"/>
      <c r="D90" s="648" t="s">
        <v>131</v>
      </c>
      <c r="E90" s="627">
        <v>18926</v>
      </c>
      <c r="F90" s="576">
        <v>19060</v>
      </c>
      <c r="G90" s="576">
        <v>16439</v>
      </c>
      <c r="H90" s="576">
        <v>14281</v>
      </c>
      <c r="I90" s="576"/>
      <c r="J90" s="576"/>
      <c r="K90" s="581"/>
      <c r="L90" s="576"/>
      <c r="M90" s="576"/>
      <c r="N90" s="576"/>
      <c r="O90" s="576"/>
      <c r="P90" s="1281"/>
      <c r="Q90" s="580">
        <f>SUM(E90:P90)</f>
        <v>68706</v>
      </c>
    </row>
    <row r="91" spans="1:18" s="578" customFormat="1" ht="15" customHeight="1" x14ac:dyDescent="0.25">
      <c r="A91" s="1964"/>
      <c r="B91" s="1967"/>
      <c r="C91" s="1970"/>
      <c r="D91" s="648" t="s">
        <v>320</v>
      </c>
      <c r="E91" s="627">
        <v>1761</v>
      </c>
      <c r="F91" s="576">
        <v>9054</v>
      </c>
      <c r="G91" s="576">
        <v>4846</v>
      </c>
      <c r="H91" s="576">
        <v>5441</v>
      </c>
      <c r="I91" s="576"/>
      <c r="J91" s="576"/>
      <c r="K91" s="581"/>
      <c r="L91" s="576"/>
      <c r="M91" s="576"/>
      <c r="N91" s="576"/>
      <c r="O91" s="576"/>
      <c r="P91" s="1281"/>
      <c r="Q91" s="580">
        <f>SUM(E91:P91)</f>
        <v>21102</v>
      </c>
    </row>
    <row r="92" spans="1:18" s="578" customFormat="1" ht="15" customHeight="1" x14ac:dyDescent="0.25">
      <c r="A92" s="1964"/>
      <c r="B92" s="1967"/>
      <c r="C92" s="1970"/>
      <c r="D92" s="648" t="s">
        <v>132</v>
      </c>
      <c r="E92" s="627">
        <v>12451</v>
      </c>
      <c r="F92" s="576">
        <v>6131</v>
      </c>
      <c r="G92" s="576">
        <v>3265</v>
      </c>
      <c r="H92" s="576">
        <v>7178</v>
      </c>
      <c r="I92" s="576"/>
      <c r="J92" s="576"/>
      <c r="K92" s="581"/>
      <c r="L92" s="576"/>
      <c r="M92" s="576"/>
      <c r="N92" s="576"/>
      <c r="O92" s="576"/>
      <c r="P92" s="1281"/>
      <c r="Q92" s="580">
        <f>SUM(E92:P92)</f>
        <v>29025</v>
      </c>
    </row>
    <row r="93" spans="1:18" s="578" customFormat="1" ht="15" customHeight="1" x14ac:dyDescent="0.25">
      <c r="A93" s="1964"/>
      <c r="B93" s="1967"/>
      <c r="C93" s="1971"/>
      <c r="D93" s="586" t="s">
        <v>133</v>
      </c>
      <c r="E93" s="587">
        <f>SUM(E90:E92)</f>
        <v>33138</v>
      </c>
      <c r="F93" s="584">
        <f t="shared" ref="F93:P93" si="39">SUM(F90:F92)</f>
        <v>34245</v>
      </c>
      <c r="G93" s="584">
        <f t="shared" si="39"/>
        <v>24550</v>
      </c>
      <c r="H93" s="584">
        <f t="shared" si="39"/>
        <v>26900</v>
      </c>
      <c r="I93" s="584">
        <f t="shared" si="39"/>
        <v>0</v>
      </c>
      <c r="J93" s="584">
        <f t="shared" si="39"/>
        <v>0</v>
      </c>
      <c r="K93" s="584">
        <f t="shared" si="39"/>
        <v>0</v>
      </c>
      <c r="L93" s="584">
        <f t="shared" si="39"/>
        <v>0</v>
      </c>
      <c r="M93" s="584">
        <f t="shared" si="39"/>
        <v>0</v>
      </c>
      <c r="N93" s="584">
        <f t="shared" si="39"/>
        <v>0</v>
      </c>
      <c r="O93" s="584">
        <f t="shared" si="39"/>
        <v>0</v>
      </c>
      <c r="P93" s="1290">
        <f t="shared" si="39"/>
        <v>0</v>
      </c>
      <c r="Q93" s="585">
        <f>SUM(Q90:Q92)</f>
        <v>118833</v>
      </c>
    </row>
    <row r="94" spans="1:18" s="578" customFormat="1" ht="15" customHeight="1" x14ac:dyDescent="0.25">
      <c r="A94" s="1964"/>
      <c r="B94" s="1967"/>
      <c r="C94" s="1970" t="s">
        <v>136</v>
      </c>
      <c r="D94" s="588" t="s">
        <v>147</v>
      </c>
      <c r="E94" s="641">
        <v>-3600</v>
      </c>
      <c r="F94" s="641">
        <v>-8250</v>
      </c>
      <c r="G94" s="641"/>
      <c r="H94" s="641"/>
      <c r="I94" s="597"/>
      <c r="J94" s="597"/>
      <c r="K94" s="597"/>
      <c r="L94" s="596"/>
      <c r="M94" s="642"/>
      <c r="N94" s="597"/>
      <c r="O94" s="597"/>
      <c r="P94" s="1291"/>
      <c r="Q94" s="580">
        <f t="shared" ref="Q94" si="40">SUM(E94:P94)</f>
        <v>-11850</v>
      </c>
    </row>
    <row r="95" spans="1:18" s="593" customFormat="1" ht="15" customHeight="1" thickBot="1" x14ac:dyDescent="0.3">
      <c r="A95" s="1965"/>
      <c r="B95" s="1968"/>
      <c r="C95" s="1972"/>
      <c r="D95" s="645" t="s">
        <v>138</v>
      </c>
      <c r="E95" s="649">
        <f t="shared" ref="E95:Q95" si="41">SUM(E94:E94)</f>
        <v>-3600</v>
      </c>
      <c r="F95" s="634">
        <f t="shared" si="41"/>
        <v>-8250</v>
      </c>
      <c r="G95" s="634">
        <f t="shared" si="41"/>
        <v>0</v>
      </c>
      <c r="H95" s="634">
        <f t="shared" si="41"/>
        <v>0</v>
      </c>
      <c r="I95" s="634">
        <f t="shared" si="41"/>
        <v>0</v>
      </c>
      <c r="J95" s="634">
        <f t="shared" si="41"/>
        <v>0</v>
      </c>
      <c r="K95" s="634">
        <f t="shared" si="41"/>
        <v>0</v>
      </c>
      <c r="L95" s="634">
        <f t="shared" si="41"/>
        <v>0</v>
      </c>
      <c r="M95" s="634">
        <f t="shared" si="41"/>
        <v>0</v>
      </c>
      <c r="N95" s="634">
        <f t="shared" si="41"/>
        <v>0</v>
      </c>
      <c r="O95" s="634">
        <f t="shared" si="41"/>
        <v>0</v>
      </c>
      <c r="P95" s="634">
        <f t="shared" si="41"/>
        <v>0</v>
      </c>
      <c r="Q95" s="650">
        <f t="shared" si="41"/>
        <v>-11850</v>
      </c>
      <c r="R95" s="1285">
        <f>Q89+Q93+Q95</f>
        <v>0</v>
      </c>
    </row>
    <row r="96" spans="1:18" s="607" customFormat="1" ht="4.5" customHeight="1" thickBot="1" x14ac:dyDescent="0.3">
      <c r="A96" s="1115"/>
      <c r="B96" s="1117"/>
      <c r="C96" s="1116"/>
      <c r="D96" s="651"/>
      <c r="E96" s="605"/>
      <c r="F96" s="604"/>
      <c r="G96" s="604"/>
      <c r="H96" s="604"/>
      <c r="I96" s="604"/>
      <c r="J96" s="604"/>
      <c r="K96" s="604"/>
      <c r="L96" s="604"/>
      <c r="M96" s="604"/>
      <c r="N96" s="604"/>
      <c r="O96" s="604"/>
      <c r="P96" s="1286"/>
      <c r="Q96" s="606"/>
    </row>
    <row r="97" spans="1:17" s="578" customFormat="1" ht="15" hidden="1" customHeight="1" x14ac:dyDescent="0.25">
      <c r="A97" s="1963">
        <v>8</v>
      </c>
      <c r="B97" s="2001" t="s">
        <v>239</v>
      </c>
      <c r="C97" s="1969" t="s">
        <v>127</v>
      </c>
      <c r="D97" s="637" t="s">
        <v>128</v>
      </c>
      <c r="E97" s="610"/>
      <c r="F97" s="610"/>
      <c r="G97" s="610"/>
      <c r="H97" s="610"/>
      <c r="I97" s="1303"/>
      <c r="J97" s="609"/>
      <c r="K97" s="1303"/>
      <c r="L97" s="1303"/>
      <c r="M97" s="609"/>
      <c r="N97" s="609"/>
      <c r="O97" s="609"/>
      <c r="P97" s="1289"/>
      <c r="Q97" s="611">
        <f>SUM(E97:P97)</f>
        <v>0</v>
      </c>
    </row>
    <row r="98" spans="1:17" s="578" customFormat="1" ht="15" hidden="1" customHeight="1" x14ac:dyDescent="0.25">
      <c r="A98" s="1964"/>
      <c r="B98" s="2002"/>
      <c r="C98" s="1970"/>
      <c r="D98" s="648" t="s">
        <v>319</v>
      </c>
      <c r="E98" s="627"/>
      <c r="F98" s="627"/>
      <c r="G98" s="627"/>
      <c r="H98" s="627"/>
      <c r="I98" s="1304"/>
      <c r="J98" s="576"/>
      <c r="K98" s="1304"/>
      <c r="L98" s="1304"/>
      <c r="M98" s="576"/>
      <c r="N98" s="576"/>
      <c r="O98" s="576"/>
      <c r="P98" s="1281"/>
      <c r="Q98" s="580">
        <f t="shared" ref="Q98:Q99" si="42">SUM(E98:P98)</f>
        <v>0</v>
      </c>
    </row>
    <row r="99" spans="1:17" s="578" customFormat="1" ht="15" hidden="1" customHeight="1" x14ac:dyDescent="0.25">
      <c r="A99" s="1964"/>
      <c r="B99" s="2002"/>
      <c r="C99" s="1970"/>
      <c r="D99" s="648" t="s">
        <v>129</v>
      </c>
      <c r="E99" s="627"/>
      <c r="F99" s="627"/>
      <c r="G99" s="627"/>
      <c r="H99" s="627"/>
      <c r="I99" s="1304"/>
      <c r="J99" s="576"/>
      <c r="K99" s="1304"/>
      <c r="L99" s="1304"/>
      <c r="M99" s="576"/>
      <c r="N99" s="576"/>
      <c r="O99" s="576"/>
      <c r="P99" s="1281"/>
      <c r="Q99" s="580">
        <f t="shared" si="42"/>
        <v>0</v>
      </c>
    </row>
    <row r="100" spans="1:17" s="578" customFormat="1" ht="15" hidden="1" customHeight="1" x14ac:dyDescent="0.25">
      <c r="A100" s="1964"/>
      <c r="B100" s="2002"/>
      <c r="C100" s="1970"/>
      <c r="D100" s="586" t="s">
        <v>130</v>
      </c>
      <c r="E100" s="587">
        <f t="shared" ref="E100:M100" si="43">SUM(E97:E99)</f>
        <v>0</v>
      </c>
      <c r="F100" s="587">
        <f t="shared" si="43"/>
        <v>0</v>
      </c>
      <c r="G100" s="587">
        <f t="shared" si="43"/>
        <v>0</v>
      </c>
      <c r="H100" s="587">
        <f t="shared" si="43"/>
        <v>0</v>
      </c>
      <c r="I100" s="584">
        <f t="shared" si="43"/>
        <v>0</v>
      </c>
      <c r="J100" s="591">
        <f t="shared" si="43"/>
        <v>0</v>
      </c>
      <c r="K100" s="584">
        <f t="shared" si="43"/>
        <v>0</v>
      </c>
      <c r="L100" s="584">
        <f t="shared" si="43"/>
        <v>0</v>
      </c>
      <c r="M100" s="591">
        <f t="shared" si="43"/>
        <v>0</v>
      </c>
      <c r="N100" s="584">
        <f>SUM(N97:N99)</f>
        <v>0</v>
      </c>
      <c r="O100" s="584">
        <f t="shared" ref="O100:P100" si="44">SUM(O97:O99)</f>
        <v>0</v>
      </c>
      <c r="P100" s="1290">
        <f t="shared" si="44"/>
        <v>0</v>
      </c>
      <c r="Q100" s="585">
        <f>SUM(Q97:Q99)</f>
        <v>0</v>
      </c>
    </row>
    <row r="101" spans="1:17" s="578" customFormat="1" ht="15" hidden="1" customHeight="1" x14ac:dyDescent="0.25">
      <c r="A101" s="1964"/>
      <c r="B101" s="2002"/>
      <c r="C101" s="1970"/>
      <c r="D101" s="648" t="s">
        <v>131</v>
      </c>
      <c r="E101" s="641"/>
      <c r="F101" s="596"/>
      <c r="G101" s="596"/>
      <c r="H101" s="1304"/>
      <c r="I101" s="1304"/>
      <c r="J101" s="576"/>
      <c r="K101" s="1304"/>
      <c r="L101" s="1304"/>
      <c r="M101" s="576"/>
      <c r="N101" s="576"/>
      <c r="O101" s="576"/>
      <c r="P101" s="1281"/>
      <c r="Q101" s="580">
        <f>SUM(E101:P101)</f>
        <v>0</v>
      </c>
    </row>
    <row r="102" spans="1:17" s="578" customFormat="1" ht="15" hidden="1" customHeight="1" x14ac:dyDescent="0.25">
      <c r="A102" s="1964"/>
      <c r="B102" s="2002"/>
      <c r="C102" s="1970"/>
      <c r="D102" s="648" t="s">
        <v>320</v>
      </c>
      <c r="E102" s="627"/>
      <c r="F102" s="627"/>
      <c r="G102" s="627"/>
      <c r="H102" s="627"/>
      <c r="I102" s="1304"/>
      <c r="J102" s="576"/>
      <c r="K102" s="1304"/>
      <c r="L102" s="1304"/>
      <c r="M102" s="576"/>
      <c r="N102" s="576"/>
      <c r="O102" s="576"/>
      <c r="P102" s="1281"/>
      <c r="Q102" s="580">
        <f t="shared" ref="Q102" si="45">SUM(E102:P102)</f>
        <v>0</v>
      </c>
    </row>
    <row r="103" spans="1:17" s="578" customFormat="1" ht="15" hidden="1" customHeight="1" x14ac:dyDescent="0.25">
      <c r="A103" s="1964"/>
      <c r="B103" s="2002"/>
      <c r="C103" s="1970"/>
      <c r="D103" s="648" t="s">
        <v>132</v>
      </c>
      <c r="E103" s="627"/>
      <c r="F103" s="627"/>
      <c r="G103" s="627"/>
      <c r="H103" s="627"/>
      <c r="I103" s="1304"/>
      <c r="J103" s="576"/>
      <c r="K103" s="1304"/>
      <c r="L103" s="1304"/>
      <c r="M103" s="576"/>
      <c r="N103" s="576"/>
      <c r="O103" s="576"/>
      <c r="P103" s="1281"/>
      <c r="Q103" s="580">
        <f>SUM(E103:P103)</f>
        <v>0</v>
      </c>
    </row>
    <row r="104" spans="1:17" s="578" customFormat="1" ht="15" hidden="1" customHeight="1" x14ac:dyDescent="0.25">
      <c r="A104" s="1964"/>
      <c r="B104" s="2002"/>
      <c r="C104" s="1970"/>
      <c r="D104" s="586" t="s">
        <v>133</v>
      </c>
      <c r="E104" s="587">
        <f t="shared" ref="E104:P104" si="46">SUM(E101:E103)</f>
        <v>0</v>
      </c>
      <c r="F104" s="587">
        <f t="shared" si="46"/>
        <v>0</v>
      </c>
      <c r="G104" s="587">
        <f t="shared" si="46"/>
        <v>0</v>
      </c>
      <c r="H104" s="587">
        <f t="shared" si="46"/>
        <v>0</v>
      </c>
      <c r="I104" s="584">
        <f t="shared" si="46"/>
        <v>0</v>
      </c>
      <c r="J104" s="584">
        <f t="shared" si="46"/>
        <v>0</v>
      </c>
      <c r="K104" s="584">
        <f t="shared" si="46"/>
        <v>0</v>
      </c>
      <c r="L104" s="584">
        <f t="shared" si="46"/>
        <v>0</v>
      </c>
      <c r="M104" s="584">
        <f t="shared" si="46"/>
        <v>0</v>
      </c>
      <c r="N104" s="584">
        <f t="shared" si="46"/>
        <v>0</v>
      </c>
      <c r="O104" s="584">
        <f t="shared" si="46"/>
        <v>0</v>
      </c>
      <c r="P104" s="1290">
        <f t="shared" si="46"/>
        <v>0</v>
      </c>
      <c r="Q104" s="585">
        <f>SUM(Q101:Q103)</f>
        <v>0</v>
      </c>
    </row>
    <row r="105" spans="1:17" s="578" customFormat="1" ht="15" hidden="1" customHeight="1" x14ac:dyDescent="0.25">
      <c r="A105" s="1964"/>
      <c r="B105" s="2002"/>
      <c r="C105" s="1997" t="s">
        <v>136</v>
      </c>
      <c r="D105" s="588" t="s">
        <v>147</v>
      </c>
      <c r="E105" s="652"/>
      <c r="F105" s="596"/>
      <c r="G105" s="596"/>
      <c r="H105" s="1304"/>
      <c r="I105" s="1304"/>
      <c r="J105" s="590"/>
      <c r="K105" s="1304"/>
      <c r="L105" s="1304"/>
      <c r="M105" s="1304"/>
      <c r="N105" s="590"/>
      <c r="O105" s="590"/>
      <c r="P105" s="1283"/>
      <c r="Q105" s="580">
        <f>SUM(E105:P105)</f>
        <v>0</v>
      </c>
    </row>
    <row r="106" spans="1:17" s="578" customFormat="1" ht="15" hidden="1" customHeight="1" x14ac:dyDescent="0.25">
      <c r="A106" s="1964"/>
      <c r="B106" s="2002"/>
      <c r="C106" s="1970"/>
      <c r="D106" s="588" t="s">
        <v>137</v>
      </c>
      <c r="E106" s="653"/>
      <c r="F106" s="654"/>
      <c r="G106" s="654"/>
      <c r="H106" s="1304"/>
      <c r="I106" s="1304"/>
      <c r="J106" s="597"/>
      <c r="K106" s="1304"/>
      <c r="L106" s="1304"/>
      <c r="M106" s="597"/>
      <c r="N106" s="597"/>
      <c r="O106" s="597"/>
      <c r="P106" s="1291"/>
      <c r="Q106" s="580">
        <f>SUM(E106:P106)</f>
        <v>0</v>
      </c>
    </row>
    <row r="107" spans="1:17" s="578" customFormat="1" ht="15" hidden="1" customHeight="1" x14ac:dyDescent="0.25">
      <c r="A107" s="1964"/>
      <c r="B107" s="2002"/>
      <c r="C107" s="1970"/>
      <c r="D107" s="588" t="s">
        <v>145</v>
      </c>
      <c r="E107" s="653"/>
      <c r="F107" s="654"/>
      <c r="G107" s="597"/>
      <c r="H107" s="1304"/>
      <c r="I107" s="1304"/>
      <c r="J107" s="597"/>
      <c r="K107" s="1304"/>
      <c r="L107" s="1304"/>
      <c r="M107" s="1304"/>
      <c r="N107" s="597"/>
      <c r="O107" s="597"/>
      <c r="P107" s="1291"/>
      <c r="Q107" s="580">
        <f t="shared" ref="Q107:Q108" si="47">SUM(E107:P107)</f>
        <v>0</v>
      </c>
    </row>
    <row r="108" spans="1:17" s="578" customFormat="1" ht="15" hidden="1" customHeight="1" x14ac:dyDescent="0.25">
      <c r="A108" s="1964"/>
      <c r="B108" s="2002"/>
      <c r="C108" s="1970"/>
      <c r="D108" s="588" t="s">
        <v>151</v>
      </c>
      <c r="E108" s="653"/>
      <c r="F108" s="653"/>
      <c r="G108" s="653"/>
      <c r="H108" s="653"/>
      <c r="I108" s="653"/>
      <c r="J108" s="653"/>
      <c r="K108" s="653"/>
      <c r="L108" s="653"/>
      <c r="M108" s="597"/>
      <c r="N108" s="597"/>
      <c r="O108" s="597"/>
      <c r="P108" s="1291"/>
      <c r="Q108" s="580">
        <f t="shared" si="47"/>
        <v>0</v>
      </c>
    </row>
    <row r="109" spans="1:17" s="578" customFormat="1" ht="15" hidden="1" customHeight="1" x14ac:dyDescent="0.25">
      <c r="A109" s="1964"/>
      <c r="B109" s="2002"/>
      <c r="C109" s="1970"/>
      <c r="D109" s="588" t="s">
        <v>149</v>
      </c>
      <c r="E109" s="653"/>
      <c r="F109" s="654"/>
      <c r="G109" s="654"/>
      <c r="H109" s="1304"/>
      <c r="I109" s="1304"/>
      <c r="J109" s="597"/>
      <c r="K109" s="1304"/>
      <c r="L109" s="1304"/>
      <c r="M109" s="1304"/>
      <c r="N109" s="597"/>
      <c r="O109" s="597"/>
      <c r="P109" s="1291"/>
      <c r="Q109" s="580">
        <f>SUM(E109:P109)</f>
        <v>0</v>
      </c>
    </row>
    <row r="110" spans="1:17" s="593" customFormat="1" ht="15" hidden="1" customHeight="1" x14ac:dyDescent="0.25">
      <c r="A110" s="1965"/>
      <c r="B110" s="2003"/>
      <c r="C110" s="1972"/>
      <c r="D110" s="645" t="s">
        <v>138</v>
      </c>
      <c r="E110" s="649">
        <f>SUM(E105:E109)</f>
        <v>0</v>
      </c>
      <c r="F110" s="634">
        <f t="shared" ref="F110:Q110" si="48">SUM(F105:F109)</f>
        <v>0</v>
      </c>
      <c r="G110" s="634">
        <f>SUM(G105:G109)</f>
        <v>0</v>
      </c>
      <c r="H110" s="634">
        <f t="shared" si="48"/>
        <v>0</v>
      </c>
      <c r="I110" s="634">
        <f t="shared" si="48"/>
        <v>0</v>
      </c>
      <c r="J110" s="634">
        <f>SUM(J105:J109)</f>
        <v>0</v>
      </c>
      <c r="K110" s="634">
        <f t="shared" si="48"/>
        <v>0</v>
      </c>
      <c r="L110" s="634">
        <f t="shared" si="48"/>
        <v>0</v>
      </c>
      <c r="M110" s="634">
        <f>SUM(M105:M109)</f>
        <v>0</v>
      </c>
      <c r="N110" s="634">
        <f t="shared" si="48"/>
        <v>0</v>
      </c>
      <c r="O110" s="634">
        <f t="shared" si="48"/>
        <v>0</v>
      </c>
      <c r="P110" s="1305">
        <f t="shared" si="48"/>
        <v>0</v>
      </c>
      <c r="Q110" s="650">
        <f t="shared" si="48"/>
        <v>0</v>
      </c>
    </row>
    <row r="111" spans="1:17" s="607" customFormat="1" ht="4.5" hidden="1" customHeight="1" x14ac:dyDescent="0.25">
      <c r="A111" s="1115"/>
      <c r="B111" s="1117"/>
      <c r="C111" s="1116"/>
      <c r="D111" s="647"/>
      <c r="E111" s="605"/>
      <c r="F111" s="604"/>
      <c r="G111" s="604"/>
      <c r="H111" s="1287"/>
      <c r="I111" s="1287"/>
      <c r="J111" s="604"/>
      <c r="K111" s="1286"/>
      <c r="L111" s="1299"/>
      <c r="M111" s="605"/>
      <c r="N111" s="604"/>
      <c r="O111" s="604"/>
      <c r="P111" s="1286"/>
      <c r="Q111" s="606"/>
    </row>
    <row r="112" spans="1:17" s="578" customFormat="1" ht="15" customHeight="1" x14ac:dyDescent="0.25">
      <c r="A112" s="1963">
        <v>8</v>
      </c>
      <c r="B112" s="1966" t="s">
        <v>583</v>
      </c>
      <c r="C112" s="1969" t="s">
        <v>127</v>
      </c>
      <c r="D112" s="637" t="s">
        <v>128</v>
      </c>
      <c r="E112" s="610">
        <v>-1999</v>
      </c>
      <c r="F112" s="655">
        <v>-3398</v>
      </c>
      <c r="G112" s="656">
        <v>-5643</v>
      </c>
      <c r="H112" s="1306">
        <v>-22527</v>
      </c>
      <c r="I112" s="1306"/>
      <c r="J112" s="656"/>
      <c r="K112" s="656"/>
      <c r="L112" s="656"/>
      <c r="M112" s="656"/>
      <c r="N112" s="656"/>
      <c r="O112" s="656"/>
      <c r="P112" s="1307"/>
      <c r="Q112" s="611">
        <f>SUM(E112:P112)</f>
        <v>-33567</v>
      </c>
    </row>
    <row r="113" spans="1:18" s="578" customFormat="1" ht="15" customHeight="1" x14ac:dyDescent="0.25">
      <c r="A113" s="1964"/>
      <c r="B113" s="1967"/>
      <c r="C113" s="1970"/>
      <c r="D113" s="648" t="s">
        <v>319</v>
      </c>
      <c r="E113" s="627">
        <v>-9104</v>
      </c>
      <c r="F113" s="537">
        <v>-18073</v>
      </c>
      <c r="G113" s="581">
        <v>-17600</v>
      </c>
      <c r="H113" s="535">
        <v>-27192</v>
      </c>
      <c r="I113" s="537"/>
      <c r="J113" s="581"/>
      <c r="K113" s="581"/>
      <c r="L113" s="581"/>
      <c r="M113" s="581"/>
      <c r="N113" s="581"/>
      <c r="O113" s="581"/>
      <c r="P113" s="1281"/>
      <c r="Q113" s="577">
        <f>SUM(E113:P113)</f>
        <v>-71969</v>
      </c>
    </row>
    <row r="114" spans="1:18" s="578" customFormat="1" ht="15" customHeight="1" x14ac:dyDescent="0.25">
      <c r="A114" s="1964"/>
      <c r="B114" s="1967"/>
      <c r="C114" s="1970"/>
      <c r="D114" s="648" t="s">
        <v>129</v>
      </c>
      <c r="E114" s="627">
        <v>-13659</v>
      </c>
      <c r="F114" s="537">
        <v>-661</v>
      </c>
      <c r="G114" s="576">
        <v>-5379</v>
      </c>
      <c r="H114" s="535">
        <v>-19676</v>
      </c>
      <c r="I114" s="537"/>
      <c r="J114" s="576"/>
      <c r="K114" s="576"/>
      <c r="L114" s="576"/>
      <c r="M114" s="576"/>
      <c r="N114" s="576"/>
      <c r="O114" s="576"/>
      <c r="P114" s="1281"/>
      <c r="Q114" s="580">
        <f>SUM(E114:P114)</f>
        <v>-39375</v>
      </c>
    </row>
    <row r="115" spans="1:18" s="578" customFormat="1" ht="15" customHeight="1" x14ac:dyDescent="0.25">
      <c r="A115" s="1964"/>
      <c r="B115" s="1967"/>
      <c r="C115" s="1970"/>
      <c r="D115" s="586" t="s">
        <v>130</v>
      </c>
      <c r="E115" s="584">
        <f t="shared" ref="E115:P115" si="49">SUM(E112:E114)</f>
        <v>-24762</v>
      </c>
      <c r="F115" s="584">
        <f t="shared" si="49"/>
        <v>-22132</v>
      </c>
      <c r="G115" s="584">
        <f t="shared" si="49"/>
        <v>-28622</v>
      </c>
      <c r="H115" s="584">
        <f t="shared" si="49"/>
        <v>-69395</v>
      </c>
      <c r="I115" s="584">
        <f t="shared" si="49"/>
        <v>0</v>
      </c>
      <c r="J115" s="591">
        <f t="shared" si="49"/>
        <v>0</v>
      </c>
      <c r="K115" s="584">
        <f t="shared" si="49"/>
        <v>0</v>
      </c>
      <c r="L115" s="584">
        <f t="shared" si="49"/>
        <v>0</v>
      </c>
      <c r="M115" s="584">
        <f t="shared" si="49"/>
        <v>0</v>
      </c>
      <c r="N115" s="584">
        <f t="shared" si="49"/>
        <v>0</v>
      </c>
      <c r="O115" s="584">
        <f t="shared" si="49"/>
        <v>0</v>
      </c>
      <c r="P115" s="1290">
        <f t="shared" si="49"/>
        <v>0</v>
      </c>
      <c r="Q115" s="585">
        <f>SUM(Q112:Q114)</f>
        <v>-144911</v>
      </c>
    </row>
    <row r="116" spans="1:18" s="578" customFormat="1" ht="15" customHeight="1" x14ac:dyDescent="0.25">
      <c r="A116" s="1964"/>
      <c r="B116" s="1967"/>
      <c r="C116" s="1970"/>
      <c r="D116" s="648" t="s">
        <v>131</v>
      </c>
      <c r="E116" s="627">
        <v>8960</v>
      </c>
      <c r="F116" s="537">
        <v>18025</v>
      </c>
      <c r="G116" s="576">
        <v>17327</v>
      </c>
      <c r="H116" s="535">
        <v>6118</v>
      </c>
      <c r="I116" s="537"/>
      <c r="J116" s="576"/>
      <c r="K116" s="576"/>
      <c r="L116" s="576"/>
      <c r="M116" s="576"/>
      <c r="N116" s="576"/>
      <c r="O116" s="576"/>
      <c r="P116" s="1281"/>
      <c r="Q116" s="580">
        <f>SUM(E116:P116)</f>
        <v>50430</v>
      </c>
    </row>
    <row r="117" spans="1:18" s="578" customFormat="1" ht="15" customHeight="1" x14ac:dyDescent="0.25">
      <c r="A117" s="1964"/>
      <c r="B117" s="1967"/>
      <c r="C117" s="1970"/>
      <c r="D117" s="648" t="s">
        <v>320</v>
      </c>
      <c r="E117" s="627">
        <v>16940</v>
      </c>
      <c r="F117" s="537">
        <v>4107</v>
      </c>
      <c r="G117" s="576">
        <v>10323</v>
      </c>
      <c r="H117" s="535">
        <v>33234</v>
      </c>
      <c r="I117" s="537"/>
      <c r="J117" s="576"/>
      <c r="K117" s="576"/>
      <c r="L117" s="576"/>
      <c r="M117" s="576"/>
      <c r="N117" s="576"/>
      <c r="O117" s="576"/>
      <c r="P117" s="1281"/>
      <c r="Q117" s="580">
        <f>SUM(E117:P117)</f>
        <v>64604</v>
      </c>
    </row>
    <row r="118" spans="1:18" s="578" customFormat="1" ht="15" customHeight="1" x14ac:dyDescent="0.25">
      <c r="A118" s="1964"/>
      <c r="B118" s="1967"/>
      <c r="C118" s="1970"/>
      <c r="D118" s="648" t="s">
        <v>132</v>
      </c>
      <c r="E118" s="627">
        <v>351</v>
      </c>
      <c r="F118" s="537">
        <v>0</v>
      </c>
      <c r="G118" s="576">
        <v>0</v>
      </c>
      <c r="H118" s="535">
        <v>339</v>
      </c>
      <c r="I118" s="537"/>
      <c r="J118" s="576"/>
      <c r="K118" s="576"/>
      <c r="L118" s="576"/>
      <c r="M118" s="576"/>
      <c r="N118" s="576"/>
      <c r="O118" s="576"/>
      <c r="P118" s="1281"/>
      <c r="Q118" s="580">
        <f>SUM(E118:P118)</f>
        <v>690</v>
      </c>
    </row>
    <row r="119" spans="1:18" s="578" customFormat="1" ht="15" customHeight="1" x14ac:dyDescent="0.25">
      <c r="A119" s="1964"/>
      <c r="B119" s="1967"/>
      <c r="C119" s="1971"/>
      <c r="D119" s="586" t="s">
        <v>133</v>
      </c>
      <c r="E119" s="584">
        <f t="shared" ref="E119:P119" si="50">SUM(E116:E118)</f>
        <v>26251</v>
      </c>
      <c r="F119" s="584">
        <f t="shared" si="50"/>
        <v>22132</v>
      </c>
      <c r="G119" s="584">
        <f t="shared" si="50"/>
        <v>27650</v>
      </c>
      <c r="H119" s="584">
        <f t="shared" si="50"/>
        <v>39691</v>
      </c>
      <c r="I119" s="584">
        <f t="shared" si="50"/>
        <v>0</v>
      </c>
      <c r="J119" s="584">
        <f t="shared" si="50"/>
        <v>0</v>
      </c>
      <c r="K119" s="584">
        <f t="shared" si="50"/>
        <v>0</v>
      </c>
      <c r="L119" s="584">
        <f t="shared" si="50"/>
        <v>0</v>
      </c>
      <c r="M119" s="584">
        <f t="shared" si="50"/>
        <v>0</v>
      </c>
      <c r="N119" s="584">
        <f t="shared" si="50"/>
        <v>0</v>
      </c>
      <c r="O119" s="584">
        <f t="shared" si="50"/>
        <v>0</v>
      </c>
      <c r="P119" s="1290">
        <f t="shared" si="50"/>
        <v>0</v>
      </c>
      <c r="Q119" s="585">
        <f>SUM(Q116:Q118)</f>
        <v>115724</v>
      </c>
    </row>
    <row r="120" spans="1:18" s="578" customFormat="1" ht="15" customHeight="1" x14ac:dyDescent="0.2">
      <c r="A120" s="1964"/>
      <c r="B120" s="1967"/>
      <c r="C120" s="1970" t="s">
        <v>136</v>
      </c>
      <c r="D120" s="588" t="s">
        <v>143</v>
      </c>
      <c r="E120" s="590">
        <v>96</v>
      </c>
      <c r="F120" s="590">
        <v>146.00000000000003</v>
      </c>
      <c r="G120" s="590">
        <v>1294.5999999999999</v>
      </c>
      <c r="H120" s="590">
        <v>13080</v>
      </c>
      <c r="I120" s="596"/>
      <c r="J120" s="642"/>
      <c r="K120" s="1282"/>
      <c r="L120" s="642"/>
      <c r="M120" s="642"/>
      <c r="N120" s="642"/>
      <c r="O120" s="642"/>
      <c r="P120" s="1302"/>
      <c r="Q120" s="580">
        <f t="shared" ref="Q120:Q125" si="51">SUM(E120:P120)</f>
        <v>14616.6</v>
      </c>
    </row>
    <row r="121" spans="1:18" s="578" customFormat="1" ht="15" customHeight="1" x14ac:dyDescent="0.2">
      <c r="A121" s="1964"/>
      <c r="B121" s="1967"/>
      <c r="C121" s="1970"/>
      <c r="D121" s="588" t="s">
        <v>207</v>
      </c>
      <c r="E121" s="590"/>
      <c r="F121" s="590"/>
      <c r="G121" s="590"/>
      <c r="H121" s="590">
        <v>562</v>
      </c>
      <c r="I121" s="596"/>
      <c r="J121" s="642"/>
      <c r="K121" s="1282"/>
      <c r="L121" s="642"/>
      <c r="M121" s="642"/>
      <c r="N121" s="642"/>
      <c r="O121" s="642"/>
      <c r="P121" s="1302"/>
      <c r="Q121" s="580">
        <f t="shared" si="51"/>
        <v>562</v>
      </c>
    </row>
    <row r="122" spans="1:18" s="578" customFormat="1" ht="15" customHeight="1" x14ac:dyDescent="0.2">
      <c r="A122" s="1964"/>
      <c r="B122" s="1967"/>
      <c r="C122" s="1970"/>
      <c r="D122" s="588" t="s">
        <v>206</v>
      </c>
      <c r="E122" s="590"/>
      <c r="F122" s="590">
        <v>-146</v>
      </c>
      <c r="G122" s="590">
        <v>-2633.6</v>
      </c>
      <c r="H122" s="590">
        <v>-3961</v>
      </c>
      <c r="I122" s="596"/>
      <c r="J122" s="642"/>
      <c r="K122" s="1282"/>
      <c r="L122" s="642"/>
      <c r="M122" s="642"/>
      <c r="N122" s="642"/>
      <c r="O122" s="642"/>
      <c r="P122" s="1302"/>
      <c r="Q122" s="580">
        <f t="shared" si="51"/>
        <v>-6740.6</v>
      </c>
    </row>
    <row r="123" spans="1:18" s="578" customFormat="1" ht="15" customHeight="1" x14ac:dyDescent="0.25">
      <c r="A123" s="1964"/>
      <c r="B123" s="1967"/>
      <c r="C123" s="1970"/>
      <c r="D123" s="588" t="s">
        <v>137</v>
      </c>
      <c r="E123" s="590">
        <v>2009</v>
      </c>
      <c r="F123" s="590"/>
      <c r="G123" s="590">
        <v>2311</v>
      </c>
      <c r="H123" s="590">
        <v>3129</v>
      </c>
      <c r="I123" s="596"/>
      <c r="J123" s="642"/>
      <c r="K123" s="596"/>
      <c r="L123" s="642"/>
      <c r="M123" s="642"/>
      <c r="N123" s="642"/>
      <c r="O123" s="642"/>
      <c r="P123" s="1302"/>
      <c r="Q123" s="580">
        <f t="shared" si="51"/>
        <v>7449</v>
      </c>
    </row>
    <row r="124" spans="1:18" s="578" customFormat="1" ht="15" customHeight="1" x14ac:dyDescent="0.25">
      <c r="A124" s="1964"/>
      <c r="B124" s="1967"/>
      <c r="C124" s="1970"/>
      <c r="D124" s="588" t="s">
        <v>146</v>
      </c>
      <c r="E124" s="590"/>
      <c r="F124" s="590"/>
      <c r="G124" s="590"/>
      <c r="H124" s="590">
        <v>17456</v>
      </c>
      <c r="I124" s="596"/>
      <c r="J124" s="642"/>
      <c r="K124" s="642"/>
      <c r="L124" s="642"/>
      <c r="M124" s="642"/>
      <c r="N124" s="642"/>
      <c r="O124" s="642"/>
      <c r="P124" s="1302"/>
      <c r="Q124" s="580">
        <f t="shared" si="51"/>
        <v>17456</v>
      </c>
    </row>
    <row r="125" spans="1:18" s="578" customFormat="1" ht="15" customHeight="1" x14ac:dyDescent="0.25">
      <c r="A125" s="1964"/>
      <c r="B125" s="1967"/>
      <c r="C125" s="1970"/>
      <c r="D125" s="588" t="s">
        <v>139</v>
      </c>
      <c r="E125" s="590">
        <v>-3594</v>
      </c>
      <c r="F125" s="590"/>
      <c r="G125" s="590"/>
      <c r="H125" s="590">
        <v>-562</v>
      </c>
      <c r="I125" s="596"/>
      <c r="J125" s="642"/>
      <c r="K125" s="642"/>
      <c r="L125" s="642"/>
      <c r="M125" s="642"/>
      <c r="N125" s="642"/>
      <c r="O125" s="642"/>
      <c r="P125" s="1302"/>
      <c r="Q125" s="580">
        <f t="shared" si="51"/>
        <v>-4156</v>
      </c>
    </row>
    <row r="126" spans="1:18" s="593" customFormat="1" ht="15" customHeight="1" thickBot="1" x14ac:dyDescent="0.3">
      <c r="A126" s="1965"/>
      <c r="B126" s="1968"/>
      <c r="C126" s="1972"/>
      <c r="D126" s="645" t="s">
        <v>138</v>
      </c>
      <c r="E126" s="649">
        <f t="shared" ref="E126:Q126" si="52">SUM(E120:E125)</f>
        <v>-1489</v>
      </c>
      <c r="F126" s="634">
        <f t="shared" si="52"/>
        <v>0</v>
      </c>
      <c r="G126" s="634">
        <f t="shared" si="52"/>
        <v>972</v>
      </c>
      <c r="H126" s="1308">
        <f t="shared" si="52"/>
        <v>29704</v>
      </c>
      <c r="I126" s="634">
        <f t="shared" si="52"/>
        <v>0</v>
      </c>
      <c r="J126" s="634">
        <f t="shared" si="52"/>
        <v>0</v>
      </c>
      <c r="K126" s="634">
        <f t="shared" si="52"/>
        <v>0</v>
      </c>
      <c r="L126" s="634">
        <f t="shared" si="52"/>
        <v>0</v>
      </c>
      <c r="M126" s="634">
        <f t="shared" si="52"/>
        <v>0</v>
      </c>
      <c r="N126" s="634">
        <f t="shared" si="52"/>
        <v>0</v>
      </c>
      <c r="O126" s="634">
        <f t="shared" si="52"/>
        <v>0</v>
      </c>
      <c r="P126" s="1305">
        <f t="shared" si="52"/>
        <v>0</v>
      </c>
      <c r="Q126" s="650">
        <f t="shared" si="52"/>
        <v>29187</v>
      </c>
      <c r="R126" s="1285">
        <f>Q115+Q119+Q126</f>
        <v>0</v>
      </c>
    </row>
    <row r="127" spans="1:18" s="607" customFormat="1" ht="4.5" customHeight="1" thickBot="1" x14ac:dyDescent="0.3">
      <c r="A127" s="1115"/>
      <c r="B127" s="1117"/>
      <c r="C127" s="1116"/>
      <c r="D127" s="647"/>
      <c r="E127" s="605"/>
      <c r="F127" s="604"/>
      <c r="G127" s="604"/>
      <c r="H127" s="1287"/>
      <c r="I127" s="1287"/>
      <c r="J127" s="604"/>
      <c r="K127" s="604"/>
      <c r="L127" s="604"/>
      <c r="M127" s="604"/>
      <c r="N127" s="604"/>
      <c r="O127" s="604"/>
      <c r="P127" s="1286"/>
      <c r="Q127" s="606"/>
    </row>
    <row r="128" spans="1:18" s="578" customFormat="1" ht="15" customHeight="1" x14ac:dyDescent="0.25">
      <c r="A128" s="1963">
        <v>9</v>
      </c>
      <c r="B128" s="1998" t="s">
        <v>90</v>
      </c>
      <c r="C128" s="1969" t="s">
        <v>127</v>
      </c>
      <c r="D128" s="637" t="s">
        <v>128</v>
      </c>
      <c r="E128" s="655">
        <v>0</v>
      </c>
      <c r="F128" s="655">
        <v>0</v>
      </c>
      <c r="G128" s="655">
        <v>0</v>
      </c>
      <c r="H128" s="655">
        <v>0</v>
      </c>
      <c r="I128" s="655"/>
      <c r="J128" s="655"/>
      <c r="K128" s="655"/>
      <c r="L128" s="655"/>
      <c r="M128" s="655"/>
      <c r="N128" s="655"/>
      <c r="O128" s="1309"/>
      <c r="P128" s="1310"/>
      <c r="Q128" s="611">
        <f>SUM(E128:P128)</f>
        <v>0</v>
      </c>
    </row>
    <row r="129" spans="1:17" s="578" customFormat="1" ht="15" customHeight="1" x14ac:dyDescent="0.25">
      <c r="A129" s="1964"/>
      <c r="B129" s="1999"/>
      <c r="C129" s="1970"/>
      <c r="D129" s="648" t="s">
        <v>319</v>
      </c>
      <c r="E129" s="537">
        <v>0</v>
      </c>
      <c r="F129" s="537">
        <v>0</v>
      </c>
      <c r="G129" s="537">
        <v>0</v>
      </c>
      <c r="H129" s="537">
        <v>0</v>
      </c>
      <c r="I129" s="537"/>
      <c r="J129" s="537"/>
      <c r="K129" s="537"/>
      <c r="L129" s="537"/>
      <c r="M129" s="537"/>
      <c r="N129" s="537"/>
      <c r="O129" s="537"/>
      <c r="P129" s="1311"/>
      <c r="Q129" s="577">
        <f>SUM(E129:P129)</f>
        <v>0</v>
      </c>
    </row>
    <row r="130" spans="1:17" s="578" customFormat="1" ht="15" customHeight="1" x14ac:dyDescent="0.25">
      <c r="A130" s="1964"/>
      <c r="B130" s="1999"/>
      <c r="C130" s="1970"/>
      <c r="D130" s="648" t="s">
        <v>129</v>
      </c>
      <c r="E130" s="537">
        <v>0</v>
      </c>
      <c r="F130" s="537">
        <v>0</v>
      </c>
      <c r="G130" s="537">
        <v>0</v>
      </c>
      <c r="H130" s="537">
        <v>0</v>
      </c>
      <c r="I130" s="537"/>
      <c r="J130" s="537"/>
      <c r="K130" s="537"/>
      <c r="L130" s="537"/>
      <c r="M130" s="537"/>
      <c r="N130" s="537"/>
      <c r="O130" s="657"/>
      <c r="P130" s="1311"/>
      <c r="Q130" s="580">
        <f>SUM(E130:P130)</f>
        <v>0</v>
      </c>
    </row>
    <row r="131" spans="1:17" s="578" customFormat="1" ht="15" customHeight="1" x14ac:dyDescent="0.25">
      <c r="A131" s="1964"/>
      <c r="B131" s="1999"/>
      <c r="C131" s="1970"/>
      <c r="D131" s="586" t="s">
        <v>130</v>
      </c>
      <c r="E131" s="658">
        <f>SUM(E128:E130)</f>
        <v>0</v>
      </c>
      <c r="F131" s="658">
        <f>SUM(F128:F130)</f>
        <v>0</v>
      </c>
      <c r="G131" s="659">
        <f t="shared" ref="G131:P131" si="53">SUM(G128:G130)</f>
        <v>0</v>
      </c>
      <c r="H131" s="1312">
        <f t="shared" si="53"/>
        <v>0</v>
      </c>
      <c r="I131" s="1312">
        <f t="shared" si="53"/>
        <v>0</v>
      </c>
      <c r="J131" s="1312">
        <f t="shared" si="53"/>
        <v>0</v>
      </c>
      <c r="K131" s="1312">
        <f t="shared" si="53"/>
        <v>0</v>
      </c>
      <c r="L131" s="1313">
        <f t="shared" si="53"/>
        <v>0</v>
      </c>
      <c r="M131" s="1313">
        <f t="shared" si="53"/>
        <v>0</v>
      </c>
      <c r="N131" s="1313">
        <f t="shared" si="53"/>
        <v>0</v>
      </c>
      <c r="O131" s="1313">
        <f t="shared" si="53"/>
        <v>0</v>
      </c>
      <c r="P131" s="1314">
        <f t="shared" si="53"/>
        <v>0</v>
      </c>
      <c r="Q131" s="585">
        <f>SUM(Q128:Q130)</f>
        <v>0</v>
      </c>
    </row>
    <row r="132" spans="1:17" s="578" customFormat="1" ht="15" customHeight="1" x14ac:dyDescent="0.25">
      <c r="A132" s="1964"/>
      <c r="B132" s="1999"/>
      <c r="C132" s="1970"/>
      <c r="D132" s="648" t="s">
        <v>131</v>
      </c>
      <c r="E132" s="537">
        <v>0</v>
      </c>
      <c r="F132" s="537">
        <v>0</v>
      </c>
      <c r="G132" s="537">
        <v>0</v>
      </c>
      <c r="H132" s="657">
        <v>0</v>
      </c>
      <c r="I132" s="657"/>
      <c r="J132" s="657"/>
      <c r="K132" s="657"/>
      <c r="L132" s="657"/>
      <c r="M132" s="657"/>
      <c r="N132" s="657"/>
      <c r="O132" s="657"/>
      <c r="P132" s="1311"/>
      <c r="Q132" s="580">
        <f>SUM(E132:P132)</f>
        <v>0</v>
      </c>
    </row>
    <row r="133" spans="1:17" s="578" customFormat="1" ht="15" customHeight="1" x14ac:dyDescent="0.25">
      <c r="A133" s="1964"/>
      <c r="B133" s="1999"/>
      <c r="C133" s="1970"/>
      <c r="D133" s="648" t="s">
        <v>320</v>
      </c>
      <c r="E133" s="537">
        <v>0</v>
      </c>
      <c r="F133" s="537">
        <v>0</v>
      </c>
      <c r="G133" s="537">
        <v>0</v>
      </c>
      <c r="H133" s="537">
        <v>0</v>
      </c>
      <c r="I133" s="537"/>
      <c r="J133" s="537"/>
      <c r="K133" s="537"/>
      <c r="L133" s="537"/>
      <c r="M133" s="537"/>
      <c r="N133" s="537"/>
      <c r="O133" s="657"/>
      <c r="P133" s="1311"/>
      <c r="Q133" s="580">
        <f t="shared" ref="Q133:Q134" si="54">SUM(E133:P133)</f>
        <v>0</v>
      </c>
    </row>
    <row r="134" spans="1:17" s="578" customFormat="1" ht="15" customHeight="1" x14ac:dyDescent="0.25">
      <c r="A134" s="1964"/>
      <c r="B134" s="1999"/>
      <c r="C134" s="1970"/>
      <c r="D134" s="648" t="s">
        <v>132</v>
      </c>
      <c r="E134" s="537">
        <v>22226</v>
      </c>
      <c r="F134" s="537">
        <v>37320</v>
      </c>
      <c r="G134" s="537">
        <v>34630</v>
      </c>
      <c r="H134" s="537">
        <v>36000</v>
      </c>
      <c r="I134" s="537"/>
      <c r="J134" s="537"/>
      <c r="K134" s="537"/>
      <c r="L134" s="537"/>
      <c r="M134" s="537"/>
      <c r="N134" s="537"/>
      <c r="O134" s="657"/>
      <c r="P134" s="1311"/>
      <c r="Q134" s="580">
        <f t="shared" si="54"/>
        <v>130176</v>
      </c>
    </row>
    <row r="135" spans="1:17" s="578" customFormat="1" ht="15" customHeight="1" x14ac:dyDescent="0.25">
      <c r="A135" s="1964"/>
      <c r="B135" s="1999"/>
      <c r="C135" s="1971"/>
      <c r="D135" s="586" t="s">
        <v>133</v>
      </c>
      <c r="E135" s="659">
        <f>SUM(E132:E134)</f>
        <v>22226</v>
      </c>
      <c r="F135" s="659">
        <f t="shared" ref="F135:P135" si="55">SUM(F132:F134)</f>
        <v>37320</v>
      </c>
      <c r="G135" s="659">
        <f t="shared" si="55"/>
        <v>34630</v>
      </c>
      <c r="H135" s="659">
        <f t="shared" si="55"/>
        <v>36000</v>
      </c>
      <c r="I135" s="659">
        <f t="shared" si="55"/>
        <v>0</v>
      </c>
      <c r="J135" s="659">
        <f t="shared" si="55"/>
        <v>0</v>
      </c>
      <c r="K135" s="659">
        <f t="shared" si="55"/>
        <v>0</v>
      </c>
      <c r="L135" s="1313">
        <f t="shared" si="55"/>
        <v>0</v>
      </c>
      <c r="M135" s="1313">
        <f t="shared" si="55"/>
        <v>0</v>
      </c>
      <c r="N135" s="1313">
        <f t="shared" si="55"/>
        <v>0</v>
      </c>
      <c r="O135" s="1313">
        <f t="shared" si="55"/>
        <v>0</v>
      </c>
      <c r="P135" s="1314">
        <f t="shared" si="55"/>
        <v>0</v>
      </c>
      <c r="Q135" s="585">
        <f>SUM(Q132:Q134)</f>
        <v>130176</v>
      </c>
    </row>
    <row r="136" spans="1:17" s="578" customFormat="1" ht="15" customHeight="1" x14ac:dyDescent="0.25">
      <c r="A136" s="1964"/>
      <c r="B136" s="1999"/>
      <c r="C136" s="1997" t="s">
        <v>134</v>
      </c>
      <c r="D136" s="594" t="s">
        <v>240</v>
      </c>
      <c r="E136" s="631">
        <v>44500.52</v>
      </c>
      <c r="F136" s="590">
        <v>41335.199999999997</v>
      </c>
      <c r="G136" s="590">
        <v>36652.19999999999</v>
      </c>
      <c r="H136" s="590">
        <v>35614.040000000008</v>
      </c>
      <c r="I136" s="590"/>
      <c r="J136" s="590"/>
      <c r="K136" s="590"/>
      <c r="L136" s="590"/>
      <c r="M136" s="1315"/>
      <c r="N136" s="590"/>
      <c r="O136" s="590"/>
      <c r="P136" s="590"/>
      <c r="Q136" s="580">
        <f>SUM(E136:P136)</f>
        <v>158101.96</v>
      </c>
    </row>
    <row r="137" spans="1:17" s="593" customFormat="1" ht="15" customHeight="1" x14ac:dyDescent="0.25">
      <c r="A137" s="1964"/>
      <c r="B137" s="1999"/>
      <c r="C137" s="1970"/>
      <c r="D137" s="582" t="s">
        <v>135</v>
      </c>
      <c r="E137" s="640">
        <f t="shared" ref="E137:P137" si="56">SUM(E136)</f>
        <v>44500.52</v>
      </c>
      <c r="F137" s="591">
        <f t="shared" si="56"/>
        <v>41335.199999999997</v>
      </c>
      <c r="G137" s="591">
        <f t="shared" si="56"/>
        <v>36652.19999999999</v>
      </c>
      <c r="H137" s="591">
        <f t="shared" si="56"/>
        <v>35614.040000000008</v>
      </c>
      <c r="I137" s="591">
        <f t="shared" si="56"/>
        <v>0</v>
      </c>
      <c r="J137" s="591">
        <f t="shared" si="56"/>
        <v>0</v>
      </c>
      <c r="K137" s="591">
        <f t="shared" si="56"/>
        <v>0</v>
      </c>
      <c r="L137" s="591">
        <f t="shared" si="56"/>
        <v>0</v>
      </c>
      <c r="M137" s="591">
        <f t="shared" si="56"/>
        <v>0</v>
      </c>
      <c r="N137" s="591">
        <f t="shared" si="56"/>
        <v>0</v>
      </c>
      <c r="O137" s="591">
        <f t="shared" si="56"/>
        <v>0</v>
      </c>
      <c r="P137" s="1298">
        <f t="shared" si="56"/>
        <v>0</v>
      </c>
      <c r="Q137" s="592">
        <f>SUM(Q136:Q136)</f>
        <v>158101.96</v>
      </c>
    </row>
    <row r="138" spans="1:17" s="578" customFormat="1" ht="15" customHeight="1" x14ac:dyDescent="0.25">
      <c r="A138" s="1964"/>
      <c r="B138" s="1999"/>
      <c r="C138" s="1997" t="s">
        <v>136</v>
      </c>
      <c r="D138" s="588" t="s">
        <v>143</v>
      </c>
      <c r="E138" s="631">
        <v>17820.520000000008</v>
      </c>
      <c r="F138" s="590">
        <v>4015.2</v>
      </c>
      <c r="G138" s="590">
        <v>2287.2000000000007</v>
      </c>
      <c r="H138" s="590">
        <v>16454.04</v>
      </c>
      <c r="I138" s="590"/>
      <c r="J138" s="590"/>
      <c r="K138" s="590"/>
      <c r="L138" s="590"/>
      <c r="M138" s="1315"/>
      <c r="N138" s="590"/>
      <c r="O138" s="590"/>
      <c r="P138" s="1283"/>
      <c r="Q138" s="580">
        <f>SUM(E138:P138)</f>
        <v>40576.960000000006</v>
      </c>
    </row>
    <row r="139" spans="1:17" s="578" customFormat="1" ht="15" customHeight="1" x14ac:dyDescent="0.25">
      <c r="A139" s="1964"/>
      <c r="B139" s="1999"/>
      <c r="C139" s="1970"/>
      <c r="D139" s="588" t="s">
        <v>144</v>
      </c>
      <c r="E139" s="596">
        <v>820</v>
      </c>
      <c r="F139" s="596"/>
      <c r="G139" s="596"/>
      <c r="H139" s="596"/>
      <c r="I139" s="596"/>
      <c r="J139" s="596"/>
      <c r="K139" s="590"/>
      <c r="L139" s="590"/>
      <c r="M139" s="1315"/>
      <c r="N139" s="596"/>
      <c r="O139" s="596"/>
      <c r="P139" s="1316"/>
      <c r="Q139" s="580">
        <f t="shared" ref="Q139:Q144" si="57">SUM(E139:P139)</f>
        <v>820</v>
      </c>
    </row>
    <row r="140" spans="1:17" s="578" customFormat="1" ht="15" customHeight="1" x14ac:dyDescent="0.25">
      <c r="A140" s="1964"/>
      <c r="B140" s="1999"/>
      <c r="C140" s="1970"/>
      <c r="D140" s="588" t="s">
        <v>322</v>
      </c>
      <c r="E140" s="642"/>
      <c r="F140" s="642"/>
      <c r="G140" s="596"/>
      <c r="H140" s="596">
        <v>54</v>
      </c>
      <c r="I140" s="596"/>
      <c r="J140" s="596"/>
      <c r="K140" s="590"/>
      <c r="L140" s="590"/>
      <c r="M140" s="1317"/>
      <c r="N140" s="642"/>
      <c r="O140" s="642"/>
      <c r="P140" s="1302"/>
      <c r="Q140" s="580">
        <f t="shared" si="57"/>
        <v>54</v>
      </c>
    </row>
    <row r="141" spans="1:17" s="578" customFormat="1" ht="15" customHeight="1" x14ac:dyDescent="0.25">
      <c r="A141" s="1964"/>
      <c r="B141" s="1999"/>
      <c r="C141" s="1970"/>
      <c r="D141" s="588" t="s">
        <v>270</v>
      </c>
      <c r="E141" s="642"/>
      <c r="F141" s="642"/>
      <c r="G141" s="596">
        <v>-265</v>
      </c>
      <c r="H141" s="596"/>
      <c r="I141" s="596"/>
      <c r="J141" s="596"/>
      <c r="K141" s="590"/>
      <c r="L141" s="590"/>
      <c r="M141" s="1317"/>
      <c r="N141" s="642"/>
      <c r="O141" s="642"/>
      <c r="P141" s="1302"/>
      <c r="Q141" s="580">
        <f t="shared" si="57"/>
        <v>-265</v>
      </c>
    </row>
    <row r="142" spans="1:17" s="578" customFormat="1" ht="15" customHeight="1" x14ac:dyDescent="0.25">
      <c r="A142" s="1964"/>
      <c r="B142" s="1999"/>
      <c r="C142" s="1970"/>
      <c r="D142" s="588" t="s">
        <v>148</v>
      </c>
      <c r="E142" s="642">
        <v>40</v>
      </c>
      <c r="F142" s="642"/>
      <c r="G142" s="596"/>
      <c r="H142" s="596"/>
      <c r="I142" s="596"/>
      <c r="J142" s="596"/>
      <c r="K142" s="596"/>
      <c r="L142" s="596"/>
      <c r="M142" s="1318"/>
      <c r="N142" s="642"/>
      <c r="O142" s="642"/>
      <c r="P142" s="1302"/>
      <c r="Q142" s="580">
        <f t="shared" si="57"/>
        <v>40</v>
      </c>
    </row>
    <row r="143" spans="1:17" s="578" customFormat="1" ht="15" customHeight="1" x14ac:dyDescent="0.25">
      <c r="A143" s="1964"/>
      <c r="B143" s="1999"/>
      <c r="C143" s="1970"/>
      <c r="D143" s="588" t="s">
        <v>140</v>
      </c>
      <c r="E143" s="642">
        <v>3594</v>
      </c>
      <c r="F143" s="642"/>
      <c r="G143" s="596"/>
      <c r="H143" s="596">
        <v>562</v>
      </c>
      <c r="I143" s="596"/>
      <c r="J143" s="596"/>
      <c r="K143" s="596"/>
      <c r="L143" s="642"/>
      <c r="M143" s="1318"/>
      <c r="N143" s="642"/>
      <c r="O143" s="642"/>
      <c r="P143" s="1302"/>
      <c r="Q143" s="580">
        <f t="shared" si="57"/>
        <v>4156</v>
      </c>
    </row>
    <row r="144" spans="1:17" s="578" customFormat="1" ht="15" customHeight="1" x14ac:dyDescent="0.25">
      <c r="A144" s="1964"/>
      <c r="B144" s="1999"/>
      <c r="C144" s="1970"/>
      <c r="D144" s="644" t="s">
        <v>466</v>
      </c>
      <c r="E144" s="642"/>
      <c r="F144" s="642"/>
      <c r="G144" s="596"/>
      <c r="H144" s="596">
        <v>-17456</v>
      </c>
      <c r="I144" s="1319"/>
      <c r="J144" s="1319"/>
      <c r="K144" s="1319"/>
      <c r="L144" s="1319"/>
      <c r="M144" s="1320"/>
      <c r="N144" s="1319"/>
      <c r="O144" s="1319"/>
      <c r="P144" s="1321"/>
      <c r="Q144" s="580">
        <f t="shared" si="57"/>
        <v>-17456</v>
      </c>
    </row>
    <row r="145" spans="1:18" s="593" customFormat="1" ht="15" customHeight="1" thickBot="1" x14ac:dyDescent="0.3">
      <c r="A145" s="1965"/>
      <c r="B145" s="2000"/>
      <c r="C145" s="1972"/>
      <c r="D145" s="645" t="s">
        <v>138</v>
      </c>
      <c r="E145" s="649">
        <f>SUM(E138:E144)</f>
        <v>22274.520000000008</v>
      </c>
      <c r="F145" s="634">
        <f>SUM(F138:F144)</f>
        <v>4015.2</v>
      </c>
      <c r="G145" s="634">
        <f>SUM(G138:G144)</f>
        <v>2022.2000000000007</v>
      </c>
      <c r="H145" s="634">
        <f>SUM(H138:H144)</f>
        <v>-385.95999999999913</v>
      </c>
      <c r="I145" s="634">
        <f t="shared" ref="I145:P145" si="58">SUM(I138:I143)</f>
        <v>0</v>
      </c>
      <c r="J145" s="634">
        <f t="shared" si="58"/>
        <v>0</v>
      </c>
      <c r="K145" s="634">
        <f t="shared" si="58"/>
        <v>0</v>
      </c>
      <c r="L145" s="634">
        <f t="shared" si="58"/>
        <v>0</v>
      </c>
      <c r="M145" s="634">
        <f t="shared" si="58"/>
        <v>0</v>
      </c>
      <c r="N145" s="634">
        <f t="shared" si="58"/>
        <v>0</v>
      </c>
      <c r="O145" s="634">
        <f t="shared" si="58"/>
        <v>0</v>
      </c>
      <c r="P145" s="1305">
        <f t="shared" si="58"/>
        <v>0</v>
      </c>
      <c r="Q145" s="650">
        <f>SUM(Q138:Q144)</f>
        <v>27925.960000000006</v>
      </c>
      <c r="R145" s="1285">
        <f>Q135-Q137+Q145+Q131</f>
        <v>1.4551915228366852E-11</v>
      </c>
    </row>
    <row r="146" spans="1:18" s="607" customFormat="1" ht="4.5" customHeight="1" thickBot="1" x14ac:dyDescent="0.3">
      <c r="A146" s="1115"/>
      <c r="B146" s="1117"/>
      <c r="C146" s="1116"/>
      <c r="D146" s="647"/>
      <c r="E146" s="605"/>
      <c r="F146" s="604"/>
      <c r="G146" s="604"/>
      <c r="H146" s="604"/>
      <c r="I146" s="655"/>
      <c r="J146" s="655"/>
      <c r="K146" s="1286"/>
      <c r="L146" s="1299"/>
      <c r="M146" s="1322"/>
      <c r="N146" s="1287"/>
      <c r="O146" s="604"/>
      <c r="P146" s="1286"/>
      <c r="Q146" s="606"/>
    </row>
    <row r="147" spans="1:18" s="578" customFormat="1" ht="15" customHeight="1" x14ac:dyDescent="0.25">
      <c r="A147" s="1963">
        <v>10</v>
      </c>
      <c r="B147" s="1966" t="s">
        <v>241</v>
      </c>
      <c r="C147" s="1969" t="s">
        <v>127</v>
      </c>
      <c r="D147" s="637" t="s">
        <v>128</v>
      </c>
      <c r="E147" s="655">
        <v>0</v>
      </c>
      <c r="F147" s="655">
        <v>0</v>
      </c>
      <c r="G147" s="655">
        <v>0</v>
      </c>
      <c r="H147" s="655">
        <v>-20</v>
      </c>
      <c r="I147" s="655"/>
      <c r="J147" s="655"/>
      <c r="K147" s="655"/>
      <c r="L147" s="655"/>
      <c r="M147" s="655"/>
      <c r="N147" s="1309"/>
      <c r="O147" s="1309"/>
      <c r="P147" s="1310"/>
      <c r="Q147" s="611">
        <f>SUM(E147:P147)</f>
        <v>-20</v>
      </c>
    </row>
    <row r="148" spans="1:18" s="578" customFormat="1" ht="15" customHeight="1" x14ac:dyDescent="0.25">
      <c r="A148" s="1964"/>
      <c r="B148" s="1967"/>
      <c r="C148" s="1970"/>
      <c r="D148" s="648" t="s">
        <v>319</v>
      </c>
      <c r="E148" s="537">
        <v>0</v>
      </c>
      <c r="F148" s="537">
        <v>-3264</v>
      </c>
      <c r="G148" s="537">
        <v>-35</v>
      </c>
      <c r="H148" s="537">
        <v>0</v>
      </c>
      <c r="I148" s="537"/>
      <c r="J148" s="537"/>
      <c r="K148" s="537"/>
      <c r="L148" s="657"/>
      <c r="M148" s="657"/>
      <c r="N148" s="537"/>
      <c r="O148" s="537"/>
      <c r="P148" s="1311"/>
      <c r="Q148" s="577">
        <f>SUM(E148:P148)</f>
        <v>-3299</v>
      </c>
    </row>
    <row r="149" spans="1:18" s="578" customFormat="1" ht="15" customHeight="1" x14ac:dyDescent="0.25">
      <c r="A149" s="1964"/>
      <c r="B149" s="1967"/>
      <c r="C149" s="1970"/>
      <c r="D149" s="648" t="s">
        <v>129</v>
      </c>
      <c r="E149" s="537">
        <v>-9748</v>
      </c>
      <c r="F149" s="537">
        <v>-9486</v>
      </c>
      <c r="G149" s="537">
        <v>-8383</v>
      </c>
      <c r="H149" s="537">
        <v>-5538</v>
      </c>
      <c r="I149" s="537"/>
      <c r="J149" s="537"/>
      <c r="K149" s="537"/>
      <c r="L149" s="657"/>
      <c r="M149" s="657"/>
      <c r="N149" s="657"/>
      <c r="O149" s="657"/>
      <c r="P149" s="1311"/>
      <c r="Q149" s="580">
        <f>SUM(E149:P149)</f>
        <v>-33155</v>
      </c>
    </row>
    <row r="150" spans="1:18" s="578" customFormat="1" ht="15" customHeight="1" x14ac:dyDescent="0.25">
      <c r="A150" s="1964"/>
      <c r="B150" s="1967"/>
      <c r="C150" s="1970"/>
      <c r="D150" s="586" t="s">
        <v>130</v>
      </c>
      <c r="E150" s="658">
        <f>SUM(E147:E149)</f>
        <v>-9748</v>
      </c>
      <c r="F150" s="658">
        <f>SUM(F147:F149)</f>
        <v>-12750</v>
      </c>
      <c r="G150" s="659">
        <f t="shared" ref="G150:P150" si="59">SUM(G147:G149)</f>
        <v>-8418</v>
      </c>
      <c r="H150" s="1312">
        <f t="shared" si="59"/>
        <v>-5558</v>
      </c>
      <c r="I150" s="1312">
        <f t="shared" si="59"/>
        <v>0</v>
      </c>
      <c r="J150" s="1312">
        <f t="shared" si="59"/>
        <v>0</v>
      </c>
      <c r="K150" s="1312">
        <f t="shared" si="59"/>
        <v>0</v>
      </c>
      <c r="L150" s="1313">
        <f t="shared" si="59"/>
        <v>0</v>
      </c>
      <c r="M150" s="1313">
        <f t="shared" si="59"/>
        <v>0</v>
      </c>
      <c r="N150" s="1313">
        <f t="shared" si="59"/>
        <v>0</v>
      </c>
      <c r="O150" s="1313">
        <f t="shared" si="59"/>
        <v>0</v>
      </c>
      <c r="P150" s="1314">
        <f t="shared" si="59"/>
        <v>0</v>
      </c>
      <c r="Q150" s="585">
        <f>SUM(Q147:Q149)</f>
        <v>-36474</v>
      </c>
    </row>
    <row r="151" spans="1:18" s="578" customFormat="1" ht="15" customHeight="1" x14ac:dyDescent="0.25">
      <c r="A151" s="1964"/>
      <c r="B151" s="1967"/>
      <c r="C151" s="1970"/>
      <c r="D151" s="648" t="s">
        <v>131</v>
      </c>
      <c r="E151" s="537">
        <v>8528</v>
      </c>
      <c r="F151" s="537">
        <v>12418</v>
      </c>
      <c r="G151" s="537">
        <v>8418</v>
      </c>
      <c r="H151" s="657">
        <v>5538</v>
      </c>
      <c r="I151" s="657"/>
      <c r="J151" s="657"/>
      <c r="K151" s="657"/>
      <c r="L151" s="657"/>
      <c r="M151" s="657"/>
      <c r="N151" s="657"/>
      <c r="O151" s="657"/>
      <c r="P151" s="1311"/>
      <c r="Q151" s="580">
        <f>SUM(E151:P151)</f>
        <v>34902</v>
      </c>
    </row>
    <row r="152" spans="1:18" s="578" customFormat="1" ht="15" customHeight="1" x14ac:dyDescent="0.25">
      <c r="A152" s="1964"/>
      <c r="B152" s="1967"/>
      <c r="C152" s="1970"/>
      <c r="D152" s="648" t="s">
        <v>320</v>
      </c>
      <c r="E152" s="537">
        <v>1220</v>
      </c>
      <c r="F152" s="537">
        <v>332</v>
      </c>
      <c r="G152" s="537">
        <v>0</v>
      </c>
      <c r="H152" s="537">
        <v>0</v>
      </c>
      <c r="I152" s="537"/>
      <c r="J152" s="537"/>
      <c r="K152" s="537"/>
      <c r="L152" s="657"/>
      <c r="M152" s="657"/>
      <c r="N152" s="657"/>
      <c r="O152" s="657"/>
      <c r="P152" s="1311"/>
      <c r="Q152" s="580">
        <f t="shared" ref="Q152:Q153" si="60">SUM(E152:P152)</f>
        <v>1552</v>
      </c>
    </row>
    <row r="153" spans="1:18" s="578" customFormat="1" ht="15" customHeight="1" x14ac:dyDescent="0.25">
      <c r="A153" s="1964"/>
      <c r="B153" s="1967"/>
      <c r="C153" s="1970"/>
      <c r="D153" s="648" t="s">
        <v>132</v>
      </c>
      <c r="E153" s="537">
        <v>0</v>
      </c>
      <c r="F153" s="537">
        <v>0</v>
      </c>
      <c r="G153" s="537">
        <v>0</v>
      </c>
      <c r="H153" s="537">
        <v>20</v>
      </c>
      <c r="I153" s="537"/>
      <c r="J153" s="537"/>
      <c r="K153" s="537"/>
      <c r="L153" s="657"/>
      <c r="M153" s="657"/>
      <c r="N153" s="657"/>
      <c r="O153" s="657"/>
      <c r="P153" s="1311"/>
      <c r="Q153" s="580">
        <f t="shared" si="60"/>
        <v>20</v>
      </c>
    </row>
    <row r="154" spans="1:18" s="578" customFormat="1" ht="15" customHeight="1" x14ac:dyDescent="0.25">
      <c r="A154" s="1964"/>
      <c r="B154" s="1967"/>
      <c r="C154" s="1971"/>
      <c r="D154" s="586" t="s">
        <v>133</v>
      </c>
      <c r="E154" s="660">
        <f t="shared" ref="E154:P154" si="61">SUM(E151:E153)</f>
        <v>9748</v>
      </c>
      <c r="F154" s="659">
        <f t="shared" si="61"/>
        <v>12750</v>
      </c>
      <c r="G154" s="659">
        <f t="shared" si="61"/>
        <v>8418</v>
      </c>
      <c r="H154" s="659">
        <f t="shared" si="61"/>
        <v>5558</v>
      </c>
      <c r="I154" s="659">
        <f t="shared" si="61"/>
        <v>0</v>
      </c>
      <c r="J154" s="1312">
        <f t="shared" si="61"/>
        <v>0</v>
      </c>
      <c r="K154" s="659">
        <f t="shared" si="61"/>
        <v>0</v>
      </c>
      <c r="L154" s="1313">
        <f t="shared" si="61"/>
        <v>0</v>
      </c>
      <c r="M154" s="1313">
        <f t="shared" si="61"/>
        <v>0</v>
      </c>
      <c r="N154" s="1313">
        <f t="shared" si="61"/>
        <v>0</v>
      </c>
      <c r="O154" s="1313">
        <f t="shared" si="61"/>
        <v>0</v>
      </c>
      <c r="P154" s="1314">
        <f t="shared" si="61"/>
        <v>0</v>
      </c>
      <c r="Q154" s="585">
        <f>SUM(Q151:Q153)</f>
        <v>36474</v>
      </c>
    </row>
    <row r="155" spans="1:18" s="578" customFormat="1" ht="15" customHeight="1" x14ac:dyDescent="0.25">
      <c r="A155" s="1964"/>
      <c r="B155" s="1967"/>
      <c r="C155" s="1997" t="s">
        <v>136</v>
      </c>
      <c r="D155" s="588" t="s">
        <v>213</v>
      </c>
      <c r="E155" s="596"/>
      <c r="F155" s="596"/>
      <c r="G155" s="596"/>
      <c r="H155" s="596"/>
      <c r="I155" s="596"/>
      <c r="J155" s="597"/>
      <c r="K155" s="596"/>
      <c r="L155" s="597"/>
      <c r="M155" s="1323"/>
      <c r="N155" s="590"/>
      <c r="O155" s="590"/>
      <c r="P155" s="1283"/>
      <c r="Q155" s="580">
        <f>SUM(E155:P155)</f>
        <v>0</v>
      </c>
    </row>
    <row r="156" spans="1:18" s="593" customFormat="1" ht="15" customHeight="1" thickBot="1" x14ac:dyDescent="0.3">
      <c r="A156" s="1965"/>
      <c r="B156" s="1968"/>
      <c r="C156" s="1972"/>
      <c r="D156" s="645" t="s">
        <v>138</v>
      </c>
      <c r="E156" s="649">
        <f>SUM(E155)</f>
        <v>0</v>
      </c>
      <c r="F156" s="649">
        <f t="shared" ref="F156:P156" si="62">SUM(F155)</f>
        <v>0</v>
      </c>
      <c r="G156" s="649">
        <f t="shared" si="62"/>
        <v>0</v>
      </c>
      <c r="H156" s="649">
        <f t="shared" si="62"/>
        <v>0</v>
      </c>
      <c r="I156" s="649">
        <f t="shared" si="62"/>
        <v>0</v>
      </c>
      <c r="J156" s="649">
        <f t="shared" si="62"/>
        <v>0</v>
      </c>
      <c r="K156" s="649">
        <f t="shared" si="62"/>
        <v>0</v>
      </c>
      <c r="L156" s="649">
        <f t="shared" si="62"/>
        <v>0</v>
      </c>
      <c r="M156" s="649">
        <f t="shared" si="62"/>
        <v>0</v>
      </c>
      <c r="N156" s="649">
        <f t="shared" si="62"/>
        <v>0</v>
      </c>
      <c r="O156" s="649">
        <f t="shared" si="62"/>
        <v>0</v>
      </c>
      <c r="P156" s="649">
        <f t="shared" si="62"/>
        <v>0</v>
      </c>
      <c r="Q156" s="650">
        <f>SUM(Q155)</f>
        <v>0</v>
      </c>
      <c r="R156" s="1285">
        <f>Q150+Q154+Q156</f>
        <v>0</v>
      </c>
    </row>
    <row r="157" spans="1:18" s="607" customFormat="1" ht="4.5" customHeight="1" thickBot="1" x14ac:dyDescent="0.3">
      <c r="A157" s="1115"/>
      <c r="B157" s="1117"/>
      <c r="C157" s="1116"/>
      <c r="D157" s="647"/>
      <c r="E157" s="605"/>
      <c r="F157" s="604"/>
      <c r="G157" s="604"/>
      <c r="H157" s="604"/>
      <c r="I157" s="657"/>
      <c r="J157" s="657"/>
      <c r="K157" s="1286"/>
      <c r="L157" s="1299"/>
      <c r="M157" s="605"/>
      <c r="N157" s="604"/>
      <c r="O157" s="604"/>
      <c r="P157" s="1286"/>
      <c r="Q157" s="606"/>
    </row>
    <row r="158" spans="1:18" s="578" customFormat="1" ht="15" customHeight="1" x14ac:dyDescent="0.25">
      <c r="A158" s="1963">
        <v>11</v>
      </c>
      <c r="B158" s="1966" t="s">
        <v>180</v>
      </c>
      <c r="C158" s="1969" t="s">
        <v>127</v>
      </c>
      <c r="D158" s="637" t="s">
        <v>128</v>
      </c>
      <c r="E158" s="655">
        <v>-1724</v>
      </c>
      <c r="F158" s="655">
        <v>-1789</v>
      </c>
      <c r="G158" s="655">
        <v>-2743</v>
      </c>
      <c r="H158" s="655">
        <v>-2740</v>
      </c>
      <c r="I158" s="655"/>
      <c r="J158" s="655"/>
      <c r="K158" s="655"/>
      <c r="L158" s="655"/>
      <c r="M158" s="655"/>
      <c r="N158" s="1309"/>
      <c r="O158" s="656"/>
      <c r="P158" s="1310"/>
      <c r="Q158" s="611">
        <f>SUM(E158:P158)</f>
        <v>-8996</v>
      </c>
    </row>
    <row r="159" spans="1:18" s="578" customFormat="1" ht="15" customHeight="1" x14ac:dyDescent="0.25">
      <c r="A159" s="1964"/>
      <c r="B159" s="1967"/>
      <c r="C159" s="1970"/>
      <c r="D159" s="648" t="s">
        <v>319</v>
      </c>
      <c r="E159" s="537">
        <v>-34585</v>
      </c>
      <c r="F159" s="537">
        <v>-13674</v>
      </c>
      <c r="G159" s="537">
        <v>-14961</v>
      </c>
      <c r="H159" s="537">
        <v>-15008</v>
      </c>
      <c r="I159" s="537"/>
      <c r="J159" s="537"/>
      <c r="K159" s="537"/>
      <c r="L159" s="537"/>
      <c r="M159" s="657"/>
      <c r="N159" s="537"/>
      <c r="O159" s="581"/>
      <c r="P159" s="1311"/>
      <c r="Q159" s="577">
        <f>SUM(E159:P159)</f>
        <v>-78228</v>
      </c>
    </row>
    <row r="160" spans="1:18" s="578" customFormat="1" ht="15" customHeight="1" x14ac:dyDescent="0.25">
      <c r="A160" s="1964"/>
      <c r="B160" s="1967"/>
      <c r="C160" s="1970"/>
      <c r="D160" s="648" t="s">
        <v>129</v>
      </c>
      <c r="E160" s="537">
        <v>-29339</v>
      </c>
      <c r="F160" s="537">
        <v>-29619</v>
      </c>
      <c r="G160" s="537">
        <v>-29176</v>
      </c>
      <c r="H160" s="537">
        <v>-21235</v>
      </c>
      <c r="I160" s="537"/>
      <c r="J160" s="537"/>
      <c r="K160" s="537"/>
      <c r="L160" s="537"/>
      <c r="M160" s="657"/>
      <c r="N160" s="657"/>
      <c r="O160" s="576"/>
      <c r="P160" s="1311"/>
      <c r="Q160" s="580">
        <f>SUM(E160:P160)</f>
        <v>-109369</v>
      </c>
    </row>
    <row r="161" spans="1:26" s="578" customFormat="1" ht="15" customHeight="1" x14ac:dyDescent="0.25">
      <c r="A161" s="1964"/>
      <c r="B161" s="1967"/>
      <c r="C161" s="1970"/>
      <c r="D161" s="586" t="s">
        <v>130</v>
      </c>
      <c r="E161" s="591">
        <f t="shared" ref="E161:P161" si="63">SUM(E158:E160)</f>
        <v>-65648</v>
      </c>
      <c r="F161" s="591">
        <f t="shared" si="63"/>
        <v>-45082</v>
      </c>
      <c r="G161" s="591">
        <f t="shared" si="63"/>
        <v>-46880</v>
      </c>
      <c r="H161" s="591">
        <f t="shared" si="63"/>
        <v>-38983</v>
      </c>
      <c r="I161" s="591">
        <f t="shared" si="63"/>
        <v>0</v>
      </c>
      <c r="J161" s="1324">
        <f t="shared" si="63"/>
        <v>0</v>
      </c>
      <c r="K161" s="591">
        <f t="shared" si="63"/>
        <v>0</v>
      </c>
      <c r="L161" s="591">
        <f t="shared" si="63"/>
        <v>0</v>
      </c>
      <c r="M161" s="584">
        <f t="shared" si="63"/>
        <v>0</v>
      </c>
      <c r="N161" s="584">
        <f t="shared" si="63"/>
        <v>0</v>
      </c>
      <c r="O161" s="584">
        <f t="shared" si="63"/>
        <v>0</v>
      </c>
      <c r="P161" s="1290">
        <f t="shared" si="63"/>
        <v>0</v>
      </c>
      <c r="Q161" s="585">
        <f>SUM(Q158:Q160)</f>
        <v>-196593</v>
      </c>
    </row>
    <row r="162" spans="1:26" s="578" customFormat="1" ht="15" customHeight="1" x14ac:dyDescent="0.25">
      <c r="A162" s="1964"/>
      <c r="B162" s="1967"/>
      <c r="C162" s="1970"/>
      <c r="D162" s="648" t="s">
        <v>131</v>
      </c>
      <c r="E162" s="661">
        <v>63626</v>
      </c>
      <c r="F162" s="537">
        <v>43231</v>
      </c>
      <c r="G162" s="537">
        <v>44137</v>
      </c>
      <c r="H162" s="657">
        <v>34978</v>
      </c>
      <c r="I162" s="657"/>
      <c r="J162" s="537"/>
      <c r="K162" s="657"/>
      <c r="L162" s="657"/>
      <c r="M162" s="657"/>
      <c r="N162" s="657"/>
      <c r="O162" s="657"/>
      <c r="P162" s="1311"/>
      <c r="Q162" s="580">
        <f>SUM(E162:P162)</f>
        <v>185972</v>
      </c>
    </row>
    <row r="163" spans="1:26" s="578" customFormat="1" ht="15" customHeight="1" x14ac:dyDescent="0.25">
      <c r="A163" s="1964"/>
      <c r="B163" s="1967"/>
      <c r="C163" s="1970"/>
      <c r="D163" s="648" t="s">
        <v>320</v>
      </c>
      <c r="E163" s="537">
        <v>0</v>
      </c>
      <c r="F163" s="537">
        <v>35</v>
      </c>
      <c r="G163" s="537">
        <v>547</v>
      </c>
      <c r="H163" s="537">
        <v>807</v>
      </c>
      <c r="I163" s="537"/>
      <c r="J163" s="537"/>
      <c r="K163" s="537"/>
      <c r="L163" s="537"/>
      <c r="M163" s="657"/>
      <c r="N163" s="657"/>
      <c r="O163" s="657"/>
      <c r="P163" s="1311"/>
      <c r="Q163" s="580">
        <f>SUM(E163:P163)</f>
        <v>1389</v>
      </c>
    </row>
    <row r="164" spans="1:26" s="578" customFormat="1" ht="15" customHeight="1" x14ac:dyDescent="0.25">
      <c r="A164" s="1964"/>
      <c r="B164" s="1967"/>
      <c r="C164" s="1970"/>
      <c r="D164" s="648" t="s">
        <v>132</v>
      </c>
      <c r="E164" s="537">
        <v>2022</v>
      </c>
      <c r="F164" s="537">
        <v>1816</v>
      </c>
      <c r="G164" s="537">
        <v>2196</v>
      </c>
      <c r="H164" s="537">
        <v>3198</v>
      </c>
      <c r="I164" s="537"/>
      <c r="J164" s="537"/>
      <c r="K164" s="537"/>
      <c r="L164" s="537"/>
      <c r="M164" s="657"/>
      <c r="N164" s="657"/>
      <c r="O164" s="657"/>
      <c r="P164" s="1311"/>
      <c r="Q164" s="580">
        <f>SUM(E164:P164)</f>
        <v>9232</v>
      </c>
    </row>
    <row r="165" spans="1:26" s="578" customFormat="1" ht="15" customHeight="1" x14ac:dyDescent="0.25">
      <c r="A165" s="1964"/>
      <c r="B165" s="1967"/>
      <c r="C165" s="1971"/>
      <c r="D165" s="586" t="s">
        <v>133</v>
      </c>
      <c r="E165" s="591">
        <f t="shared" ref="E165:P165" si="64">SUM(E162:E164)</f>
        <v>65648</v>
      </c>
      <c r="F165" s="591">
        <f t="shared" si="64"/>
        <v>45082</v>
      </c>
      <c r="G165" s="591">
        <f t="shared" si="64"/>
        <v>46880</v>
      </c>
      <c r="H165" s="591">
        <f t="shared" si="64"/>
        <v>38983</v>
      </c>
      <c r="I165" s="591">
        <f t="shared" si="64"/>
        <v>0</v>
      </c>
      <c r="J165" s="591">
        <f t="shared" si="64"/>
        <v>0</v>
      </c>
      <c r="K165" s="591">
        <f t="shared" si="64"/>
        <v>0</v>
      </c>
      <c r="L165" s="591">
        <f t="shared" si="64"/>
        <v>0</v>
      </c>
      <c r="M165" s="584">
        <f t="shared" si="64"/>
        <v>0</v>
      </c>
      <c r="N165" s="584">
        <f t="shared" si="64"/>
        <v>0</v>
      </c>
      <c r="O165" s="584">
        <f t="shared" si="64"/>
        <v>0</v>
      </c>
      <c r="P165" s="1290">
        <f t="shared" si="64"/>
        <v>0</v>
      </c>
      <c r="Q165" s="585">
        <f>SUM(Q162:Q164)</f>
        <v>196593</v>
      </c>
    </row>
    <row r="166" spans="1:26" s="578" customFormat="1" ht="15" customHeight="1" x14ac:dyDescent="0.25">
      <c r="A166" s="1964"/>
      <c r="B166" s="1967"/>
      <c r="C166" s="1997" t="s">
        <v>136</v>
      </c>
      <c r="D166" s="588" t="s">
        <v>213</v>
      </c>
      <c r="E166" s="642"/>
      <c r="F166" s="596"/>
      <c r="G166" s="596"/>
      <c r="H166" s="596"/>
      <c r="I166" s="596"/>
      <c r="J166" s="642"/>
      <c r="K166" s="596"/>
      <c r="L166" s="642"/>
      <c r="M166" s="642"/>
      <c r="N166" s="596"/>
      <c r="O166" s="596"/>
      <c r="P166" s="1316"/>
      <c r="Q166" s="580">
        <f>SUM(E166:P166)</f>
        <v>0</v>
      </c>
    </row>
    <row r="167" spans="1:26" s="593" customFormat="1" ht="15" customHeight="1" thickBot="1" x14ac:dyDescent="0.3">
      <c r="A167" s="1965"/>
      <c r="B167" s="1968"/>
      <c r="C167" s="1972"/>
      <c r="D167" s="586" t="s">
        <v>138</v>
      </c>
      <c r="E167" s="649">
        <f t="shared" ref="E167:Q167" si="65">SUM(E166:E166)</f>
        <v>0</v>
      </c>
      <c r="F167" s="649">
        <f t="shared" si="65"/>
        <v>0</v>
      </c>
      <c r="G167" s="634">
        <f t="shared" si="65"/>
        <v>0</v>
      </c>
      <c r="H167" s="634">
        <f t="shared" si="65"/>
        <v>0</v>
      </c>
      <c r="I167" s="634">
        <f t="shared" si="65"/>
        <v>0</v>
      </c>
      <c r="J167" s="634">
        <f t="shared" si="65"/>
        <v>0</v>
      </c>
      <c r="K167" s="634">
        <f t="shared" si="65"/>
        <v>0</v>
      </c>
      <c r="L167" s="634">
        <f t="shared" si="65"/>
        <v>0</v>
      </c>
      <c r="M167" s="634">
        <f t="shared" si="65"/>
        <v>0</v>
      </c>
      <c r="N167" s="634">
        <f t="shared" si="65"/>
        <v>0</v>
      </c>
      <c r="O167" s="634">
        <f t="shared" si="65"/>
        <v>0</v>
      </c>
      <c r="P167" s="1305">
        <f t="shared" si="65"/>
        <v>0</v>
      </c>
      <c r="Q167" s="650">
        <f t="shared" si="65"/>
        <v>0</v>
      </c>
      <c r="R167" s="1285">
        <f>Q161+Q165+Q167</f>
        <v>0</v>
      </c>
    </row>
    <row r="168" spans="1:26" s="607" customFormat="1" ht="4.5" customHeight="1" thickBot="1" x14ac:dyDescent="0.3">
      <c r="A168" s="1115"/>
      <c r="B168" s="1117"/>
      <c r="C168" s="662"/>
      <c r="D168" s="647"/>
      <c r="E168" s="605"/>
      <c r="F168" s="604"/>
      <c r="G168" s="604"/>
      <c r="H168" s="604"/>
      <c r="I168" s="655"/>
      <c r="J168" s="655"/>
      <c r="K168" s="1286"/>
      <c r="L168" s="1299"/>
      <c r="M168" s="605"/>
      <c r="N168" s="604"/>
      <c r="O168" s="604"/>
      <c r="P168" s="1286"/>
      <c r="Q168" s="606"/>
    </row>
    <row r="169" spans="1:26" s="578" customFormat="1" ht="15" hidden="1" customHeight="1" x14ac:dyDescent="0.25">
      <c r="A169" s="1963">
        <v>15</v>
      </c>
      <c r="B169" s="1966" t="s">
        <v>210</v>
      </c>
      <c r="C169" s="1969" t="s">
        <v>127</v>
      </c>
      <c r="D169" s="637" t="s">
        <v>128</v>
      </c>
      <c r="E169" s="655"/>
      <c r="F169" s="655"/>
      <c r="G169" s="655"/>
      <c r="H169" s="655"/>
      <c r="I169" s="655"/>
      <c r="J169" s="655"/>
      <c r="K169" s="655"/>
      <c r="L169" s="655"/>
      <c r="M169" s="609"/>
      <c r="N169" s="656"/>
      <c r="O169" s="656"/>
      <c r="P169" s="1307"/>
      <c r="Q169" s="611">
        <f>SUM(E169:P169)</f>
        <v>0</v>
      </c>
    </row>
    <row r="170" spans="1:26" s="578" customFormat="1" ht="15" hidden="1" customHeight="1" x14ac:dyDescent="0.25">
      <c r="A170" s="1964"/>
      <c r="B170" s="1967"/>
      <c r="C170" s="1970"/>
      <c r="D170" s="648" t="s">
        <v>319</v>
      </c>
      <c r="E170" s="537"/>
      <c r="F170" s="537"/>
      <c r="G170" s="537"/>
      <c r="H170" s="537"/>
      <c r="I170" s="537"/>
      <c r="J170" s="537"/>
      <c r="K170" s="537"/>
      <c r="L170" s="537"/>
      <c r="M170" s="576"/>
      <c r="N170" s="581"/>
      <c r="O170" s="581"/>
      <c r="P170" s="1281"/>
      <c r="Q170" s="577">
        <f>SUM(E170:P170)</f>
        <v>0</v>
      </c>
    </row>
    <row r="171" spans="1:26" s="578" customFormat="1" ht="15" hidden="1" customHeight="1" x14ac:dyDescent="0.25">
      <c r="A171" s="1964"/>
      <c r="B171" s="1967"/>
      <c r="C171" s="1970"/>
      <c r="D171" s="648" t="s">
        <v>129</v>
      </c>
      <c r="E171" s="537"/>
      <c r="F171" s="537"/>
      <c r="G171" s="537"/>
      <c r="H171" s="537"/>
      <c r="I171" s="537"/>
      <c r="J171" s="537"/>
      <c r="K171" s="537"/>
      <c r="L171" s="537"/>
      <c r="M171" s="576"/>
      <c r="N171" s="576"/>
      <c r="O171" s="576"/>
      <c r="P171" s="1281"/>
      <c r="Q171" s="580">
        <f>SUM(E171:P171)</f>
        <v>0</v>
      </c>
    </row>
    <row r="172" spans="1:26" s="578" customFormat="1" ht="15" hidden="1" customHeight="1" x14ac:dyDescent="0.25">
      <c r="A172" s="1964"/>
      <c r="B172" s="1967"/>
      <c r="C172" s="1970"/>
      <c r="D172" s="586" t="s">
        <v>130</v>
      </c>
      <c r="E172" s="663">
        <f t="shared" ref="E172:P172" si="66">SUM(E169:E171)</f>
        <v>0</v>
      </c>
      <c r="F172" s="663">
        <f t="shared" si="66"/>
        <v>0</v>
      </c>
      <c r="G172" s="663">
        <f t="shared" si="66"/>
        <v>0</v>
      </c>
      <c r="H172" s="663">
        <f t="shared" si="66"/>
        <v>0</v>
      </c>
      <c r="I172" s="663">
        <f t="shared" si="66"/>
        <v>0</v>
      </c>
      <c r="J172" s="663">
        <f t="shared" si="66"/>
        <v>0</v>
      </c>
      <c r="K172" s="591">
        <f t="shared" si="66"/>
        <v>0</v>
      </c>
      <c r="L172" s="663">
        <f t="shared" si="66"/>
        <v>0</v>
      </c>
      <c r="M172" s="663">
        <f t="shared" si="66"/>
        <v>0</v>
      </c>
      <c r="N172" s="584">
        <f t="shared" si="66"/>
        <v>0</v>
      </c>
      <c r="O172" s="584">
        <f t="shared" si="66"/>
        <v>0</v>
      </c>
      <c r="P172" s="1290">
        <f t="shared" si="66"/>
        <v>0</v>
      </c>
      <c r="Q172" s="585">
        <f>SUM(Q169:Q171)</f>
        <v>0</v>
      </c>
      <c r="S172" s="664"/>
      <c r="T172" s="664"/>
      <c r="U172" s="664"/>
      <c r="V172" s="664"/>
      <c r="W172" s="664"/>
      <c r="X172" s="664"/>
      <c r="Y172" s="664"/>
      <c r="Z172" s="664"/>
    </row>
    <row r="173" spans="1:26" s="578" customFormat="1" ht="15" hidden="1" customHeight="1" x14ac:dyDescent="0.25">
      <c r="A173" s="1964"/>
      <c r="B173" s="1967"/>
      <c r="C173" s="1970"/>
      <c r="D173" s="648" t="s">
        <v>131</v>
      </c>
      <c r="E173" s="537"/>
      <c r="F173" s="537"/>
      <c r="G173" s="537"/>
      <c r="H173" s="537"/>
      <c r="I173" s="537"/>
      <c r="J173" s="537"/>
      <c r="K173" s="657"/>
      <c r="L173" s="537"/>
      <c r="M173" s="537"/>
      <c r="N173" s="576"/>
      <c r="O173" s="576"/>
      <c r="P173" s="1281"/>
      <c r="Q173" s="580">
        <f>SUM(E173:P173)</f>
        <v>0</v>
      </c>
    </row>
    <row r="174" spans="1:26" s="578" customFormat="1" ht="15" hidden="1" customHeight="1" x14ac:dyDescent="0.25">
      <c r="A174" s="1964"/>
      <c r="B174" s="1967"/>
      <c r="C174" s="1970"/>
      <c r="D174" s="648" t="s">
        <v>320</v>
      </c>
      <c r="E174" s="537"/>
      <c r="F174" s="537"/>
      <c r="G174" s="537"/>
      <c r="H174" s="537"/>
      <c r="I174" s="537"/>
      <c r="J174" s="537"/>
      <c r="K174" s="537"/>
      <c r="L174" s="537"/>
      <c r="M174" s="537"/>
      <c r="N174" s="576"/>
      <c r="O174" s="576"/>
      <c r="P174" s="1281"/>
      <c r="Q174" s="580">
        <f>SUM(E174:P174)</f>
        <v>0</v>
      </c>
    </row>
    <row r="175" spans="1:26" s="578" customFormat="1" ht="15" hidden="1" customHeight="1" x14ac:dyDescent="0.25">
      <c r="A175" s="1964"/>
      <c r="B175" s="1967"/>
      <c r="C175" s="1970"/>
      <c r="D175" s="648" t="s">
        <v>132</v>
      </c>
      <c r="E175" s="537"/>
      <c r="F175" s="537"/>
      <c r="G175" s="537"/>
      <c r="H175" s="537"/>
      <c r="I175" s="537"/>
      <c r="J175" s="537"/>
      <c r="K175" s="537"/>
      <c r="L175" s="537"/>
      <c r="M175" s="537"/>
      <c r="N175" s="576"/>
      <c r="O175" s="576"/>
      <c r="P175" s="1281"/>
      <c r="Q175" s="580">
        <f>SUM(E175:P175)</f>
        <v>0</v>
      </c>
    </row>
    <row r="176" spans="1:26" s="578" customFormat="1" ht="15" hidden="1" customHeight="1" x14ac:dyDescent="0.25">
      <c r="A176" s="1964"/>
      <c r="B176" s="1967"/>
      <c r="C176" s="1971"/>
      <c r="D176" s="586" t="s">
        <v>133</v>
      </c>
      <c r="E176" s="663">
        <f>SUM(E173:E175)</f>
        <v>0</v>
      </c>
      <c r="F176" s="663">
        <f>SUM(F173:F175)</f>
        <v>0</v>
      </c>
      <c r="G176" s="663">
        <f>SUM(G173:G175)</f>
        <v>0</v>
      </c>
      <c r="H176" s="663">
        <f>SUM(H173:H175)</f>
        <v>0</v>
      </c>
      <c r="I176" s="663">
        <f>SUM(I173:I175)</f>
        <v>0</v>
      </c>
      <c r="J176" s="591">
        <f t="shared" ref="J176:P176" si="67">SUM(J173:J175)</f>
        <v>0</v>
      </c>
      <c r="K176" s="663">
        <f t="shared" si="67"/>
        <v>0</v>
      </c>
      <c r="L176" s="591">
        <f t="shared" si="67"/>
        <v>0</v>
      </c>
      <c r="M176" s="584">
        <f t="shared" si="67"/>
        <v>0</v>
      </c>
      <c r="N176" s="584">
        <f t="shared" si="67"/>
        <v>0</v>
      </c>
      <c r="O176" s="584">
        <f t="shared" si="67"/>
        <v>0</v>
      </c>
      <c r="P176" s="1290">
        <f t="shared" si="67"/>
        <v>0</v>
      </c>
      <c r="Q176" s="585">
        <f>SUM(Q173:Q175)</f>
        <v>0</v>
      </c>
    </row>
    <row r="177" spans="1:19" s="578" customFormat="1" ht="15" hidden="1" customHeight="1" x14ac:dyDescent="0.25">
      <c r="A177" s="1964"/>
      <c r="B177" s="1967"/>
      <c r="C177" s="1970"/>
      <c r="D177" s="588" t="s">
        <v>206</v>
      </c>
      <c r="E177" s="596"/>
      <c r="F177" s="596"/>
      <c r="G177" s="596"/>
      <c r="H177" s="596"/>
      <c r="I177" s="596"/>
      <c r="J177" s="642"/>
      <c r="K177" s="596"/>
      <c r="L177" s="642"/>
      <c r="M177" s="642"/>
      <c r="N177" s="597"/>
      <c r="O177" s="597"/>
      <c r="P177" s="1291"/>
      <c r="Q177" s="580">
        <f t="shared" ref="Q177:Q183" si="68">SUM(E177:P177)</f>
        <v>0</v>
      </c>
    </row>
    <row r="178" spans="1:19" s="578" customFormat="1" ht="15" hidden="1" customHeight="1" x14ac:dyDescent="0.25">
      <c r="A178" s="1964"/>
      <c r="B178" s="1967"/>
      <c r="C178" s="1970"/>
      <c r="D178" s="588" t="s">
        <v>323</v>
      </c>
      <c r="E178" s="642"/>
      <c r="F178" s="596"/>
      <c r="G178" s="596"/>
      <c r="H178" s="596"/>
      <c r="I178" s="596"/>
      <c r="J178" s="642"/>
      <c r="K178" s="596"/>
      <c r="L178" s="642"/>
      <c r="M178" s="642"/>
      <c r="N178" s="597"/>
      <c r="O178" s="597"/>
      <c r="P178" s="1291"/>
      <c r="Q178" s="580">
        <f t="shared" si="68"/>
        <v>0</v>
      </c>
    </row>
    <row r="179" spans="1:19" s="578" customFormat="1" ht="15" hidden="1" customHeight="1" x14ac:dyDescent="0.25">
      <c r="A179" s="1964"/>
      <c r="B179" s="1967"/>
      <c r="C179" s="1970"/>
      <c r="D179" s="588" t="s">
        <v>325</v>
      </c>
      <c r="E179" s="642"/>
      <c r="F179" s="596"/>
      <c r="G179" s="596"/>
      <c r="H179" s="596"/>
      <c r="I179" s="596"/>
      <c r="J179" s="642"/>
      <c r="K179" s="596"/>
      <c r="L179" s="642"/>
      <c r="M179" s="642"/>
      <c r="N179" s="597"/>
      <c r="O179" s="597"/>
      <c r="P179" s="1291"/>
      <c r="Q179" s="580">
        <f t="shared" si="68"/>
        <v>0</v>
      </c>
    </row>
    <row r="180" spans="1:19" s="578" customFormat="1" ht="15" hidden="1" customHeight="1" x14ac:dyDescent="0.25">
      <c r="A180" s="1964"/>
      <c r="B180" s="1967"/>
      <c r="C180" s="1970"/>
      <c r="D180" s="588" t="s">
        <v>326</v>
      </c>
      <c r="E180" s="642"/>
      <c r="F180" s="596"/>
      <c r="G180" s="596"/>
      <c r="H180" s="596"/>
      <c r="I180" s="596"/>
      <c r="J180" s="642"/>
      <c r="K180" s="596"/>
      <c r="L180" s="642"/>
      <c r="M180" s="642"/>
      <c r="N180" s="597"/>
      <c r="O180" s="597"/>
      <c r="P180" s="1291"/>
      <c r="Q180" s="580">
        <f t="shared" si="68"/>
        <v>0</v>
      </c>
    </row>
    <row r="181" spans="1:19" s="578" customFormat="1" ht="15" hidden="1" customHeight="1" x14ac:dyDescent="0.25">
      <c r="A181" s="1964"/>
      <c r="B181" s="1967"/>
      <c r="C181" s="1970"/>
      <c r="D181" s="588" t="s">
        <v>141</v>
      </c>
      <c r="E181" s="642"/>
      <c r="F181" s="596"/>
      <c r="G181" s="596"/>
      <c r="H181" s="596"/>
      <c r="I181" s="596"/>
      <c r="J181" s="642"/>
      <c r="K181" s="596"/>
      <c r="L181" s="642"/>
      <c r="M181" s="642"/>
      <c r="N181" s="597"/>
      <c r="O181" s="597"/>
      <c r="P181" s="1291"/>
      <c r="Q181" s="580">
        <f t="shared" si="68"/>
        <v>0</v>
      </c>
    </row>
    <row r="182" spans="1:19" s="578" customFormat="1" ht="15" hidden="1" customHeight="1" x14ac:dyDescent="0.25">
      <c r="A182" s="1964"/>
      <c r="B182" s="1967"/>
      <c r="C182" s="1970"/>
      <c r="D182" s="588" t="s">
        <v>152</v>
      </c>
      <c r="E182" s="642"/>
      <c r="F182" s="596"/>
      <c r="G182" s="596"/>
      <c r="H182" s="596"/>
      <c r="I182" s="596"/>
      <c r="J182" s="642"/>
      <c r="K182" s="596"/>
      <c r="L182" s="642"/>
      <c r="M182" s="642"/>
      <c r="N182" s="597"/>
      <c r="O182" s="597"/>
      <c r="P182" s="1291"/>
      <c r="Q182" s="580">
        <f t="shared" si="68"/>
        <v>0</v>
      </c>
    </row>
    <row r="183" spans="1:19" s="578" customFormat="1" ht="15" hidden="1" customHeight="1" x14ac:dyDescent="0.25">
      <c r="A183" s="1964"/>
      <c r="B183" s="1967"/>
      <c r="C183" s="1970"/>
      <c r="D183" s="588" t="s">
        <v>144</v>
      </c>
      <c r="E183" s="642"/>
      <c r="F183" s="596"/>
      <c r="G183" s="596"/>
      <c r="H183" s="596"/>
      <c r="I183" s="596"/>
      <c r="J183" s="642"/>
      <c r="K183" s="596"/>
      <c r="L183" s="642"/>
      <c r="M183" s="642"/>
      <c r="N183" s="597"/>
      <c r="O183" s="597"/>
      <c r="P183" s="1291"/>
      <c r="Q183" s="580">
        <f t="shared" si="68"/>
        <v>0</v>
      </c>
      <c r="S183" s="1325"/>
    </row>
    <row r="184" spans="1:19" s="593" customFormat="1" ht="15" hidden="1" customHeight="1" x14ac:dyDescent="0.25">
      <c r="A184" s="1965"/>
      <c r="B184" s="1968"/>
      <c r="C184" s="1972"/>
      <c r="D184" s="645" t="s">
        <v>138</v>
      </c>
      <c r="E184" s="649">
        <f t="shared" ref="E184:Q184" si="69">SUM(E177:E183)</f>
        <v>0</v>
      </c>
      <c r="F184" s="634">
        <f t="shared" si="69"/>
        <v>0</v>
      </c>
      <c r="G184" s="634">
        <f t="shared" si="69"/>
        <v>0</v>
      </c>
      <c r="H184" s="634">
        <f t="shared" si="69"/>
        <v>0</v>
      </c>
      <c r="I184" s="634">
        <f t="shared" si="69"/>
        <v>0</v>
      </c>
      <c r="J184" s="634">
        <f t="shared" si="69"/>
        <v>0</v>
      </c>
      <c r="K184" s="634">
        <f t="shared" si="69"/>
        <v>0</v>
      </c>
      <c r="L184" s="634">
        <f t="shared" si="69"/>
        <v>0</v>
      </c>
      <c r="M184" s="634">
        <f t="shared" si="69"/>
        <v>0</v>
      </c>
      <c r="N184" s="634">
        <f t="shared" si="69"/>
        <v>0</v>
      </c>
      <c r="O184" s="634">
        <f t="shared" si="69"/>
        <v>0</v>
      </c>
      <c r="P184" s="1305">
        <f t="shared" si="69"/>
        <v>0</v>
      </c>
      <c r="Q184" s="650">
        <f t="shared" si="69"/>
        <v>0</v>
      </c>
    </row>
    <row r="185" spans="1:19" s="607" customFormat="1" ht="4.5" hidden="1" customHeight="1" x14ac:dyDescent="0.25">
      <c r="A185" s="1115"/>
      <c r="B185" s="1117"/>
      <c r="C185" s="1116"/>
      <c r="D185" s="647"/>
      <c r="E185" s="605"/>
      <c r="F185" s="604"/>
      <c r="G185" s="604"/>
      <c r="H185" s="604"/>
      <c r="I185" s="604"/>
      <c r="J185" s="604"/>
      <c r="K185" s="1286"/>
      <c r="L185" s="1299"/>
      <c r="M185" s="605"/>
      <c r="N185" s="604"/>
      <c r="O185" s="604"/>
      <c r="P185" s="1286"/>
      <c r="Q185" s="606"/>
    </row>
    <row r="186" spans="1:19" s="578" customFormat="1" ht="15" customHeight="1" x14ac:dyDescent="0.25">
      <c r="A186" s="1963">
        <v>12</v>
      </c>
      <c r="B186" s="1966" t="s">
        <v>242</v>
      </c>
      <c r="C186" s="1969" t="s">
        <v>127</v>
      </c>
      <c r="D186" s="637" t="s">
        <v>128</v>
      </c>
      <c r="E186" s="655">
        <v>-331</v>
      </c>
      <c r="F186" s="655">
        <v>-2757</v>
      </c>
      <c r="G186" s="655">
        <v>-2604</v>
      </c>
      <c r="H186" s="655">
        <v>-6002</v>
      </c>
      <c r="I186" s="655"/>
      <c r="J186" s="655"/>
      <c r="K186" s="655"/>
      <c r="L186" s="655"/>
      <c r="M186" s="655"/>
      <c r="N186" s="656"/>
      <c r="O186" s="656"/>
      <c r="P186" s="1307"/>
      <c r="Q186" s="611">
        <f t="shared" ref="Q186" si="70">SUM(E186:P186)</f>
        <v>-11694</v>
      </c>
    </row>
    <row r="187" spans="1:19" s="578" customFormat="1" ht="15" customHeight="1" x14ac:dyDescent="0.25">
      <c r="A187" s="1964"/>
      <c r="B187" s="1967"/>
      <c r="C187" s="1970"/>
      <c r="D187" s="648" t="s">
        <v>319</v>
      </c>
      <c r="E187" s="537">
        <v>-2073</v>
      </c>
      <c r="F187" s="537">
        <v>-2145</v>
      </c>
      <c r="G187" s="537">
        <v>-4108</v>
      </c>
      <c r="H187" s="537">
        <v>-3480</v>
      </c>
      <c r="I187" s="537"/>
      <c r="J187" s="537"/>
      <c r="K187" s="537"/>
      <c r="L187" s="537"/>
      <c r="M187" s="537"/>
      <c r="N187" s="581"/>
      <c r="O187" s="581"/>
      <c r="P187" s="1281"/>
      <c r="Q187" s="577">
        <f>SUM(E187:P187)</f>
        <v>-11806</v>
      </c>
    </row>
    <row r="188" spans="1:19" s="578" customFormat="1" ht="15" customHeight="1" x14ac:dyDescent="0.25">
      <c r="A188" s="1964"/>
      <c r="B188" s="1967"/>
      <c r="C188" s="1970"/>
      <c r="D188" s="648" t="s">
        <v>129</v>
      </c>
      <c r="E188" s="537">
        <v>-11840</v>
      </c>
      <c r="F188" s="537">
        <v>-13933</v>
      </c>
      <c r="G188" s="537">
        <v>-17928</v>
      </c>
      <c r="H188" s="537">
        <v>-18991</v>
      </c>
      <c r="I188" s="537"/>
      <c r="J188" s="537"/>
      <c r="K188" s="537"/>
      <c r="L188" s="537"/>
      <c r="M188" s="537"/>
      <c r="N188" s="576"/>
      <c r="O188" s="576"/>
      <c r="P188" s="1281"/>
      <c r="Q188" s="580">
        <f>SUM(E188:P188)</f>
        <v>-62692</v>
      </c>
    </row>
    <row r="189" spans="1:19" s="578" customFormat="1" ht="15" customHeight="1" x14ac:dyDescent="0.25">
      <c r="A189" s="1964"/>
      <c r="B189" s="1967"/>
      <c r="C189" s="1970"/>
      <c r="D189" s="586" t="s">
        <v>130</v>
      </c>
      <c r="E189" s="640">
        <f t="shared" ref="E189:P189" si="71">SUM(E186:E188)</f>
        <v>-14244</v>
      </c>
      <c r="F189" s="663">
        <f t="shared" si="71"/>
        <v>-18835</v>
      </c>
      <c r="G189" s="663">
        <f t="shared" si="71"/>
        <v>-24640</v>
      </c>
      <c r="H189" s="663">
        <f t="shared" si="71"/>
        <v>-28473</v>
      </c>
      <c r="I189" s="663">
        <f t="shared" si="71"/>
        <v>0</v>
      </c>
      <c r="J189" s="591">
        <f t="shared" si="71"/>
        <v>0</v>
      </c>
      <c r="K189" s="663">
        <f t="shared" si="71"/>
        <v>0</v>
      </c>
      <c r="L189" s="1324">
        <f t="shared" si="71"/>
        <v>0</v>
      </c>
      <c r="M189" s="584">
        <f t="shared" si="71"/>
        <v>0</v>
      </c>
      <c r="N189" s="584">
        <f t="shared" si="71"/>
        <v>0</v>
      </c>
      <c r="O189" s="584">
        <f t="shared" si="71"/>
        <v>0</v>
      </c>
      <c r="P189" s="1290">
        <f t="shared" si="71"/>
        <v>0</v>
      </c>
      <c r="Q189" s="585">
        <f>SUM(Q186:Q188)</f>
        <v>-86192</v>
      </c>
    </row>
    <row r="190" spans="1:19" s="578" customFormat="1" ht="15" customHeight="1" x14ac:dyDescent="0.25">
      <c r="A190" s="1964"/>
      <c r="B190" s="1967"/>
      <c r="C190" s="1970"/>
      <c r="D190" s="648" t="s">
        <v>131</v>
      </c>
      <c r="E190" s="661">
        <v>14045</v>
      </c>
      <c r="F190" s="537">
        <v>16126</v>
      </c>
      <c r="G190" s="537">
        <v>22011</v>
      </c>
      <c r="H190" s="537">
        <v>22431</v>
      </c>
      <c r="I190" s="537"/>
      <c r="J190" s="537"/>
      <c r="K190" s="537"/>
      <c r="L190" s="1326"/>
      <c r="M190" s="537"/>
      <c r="N190" s="576"/>
      <c r="O190" s="590"/>
      <c r="P190" s="1283"/>
      <c r="Q190" s="580">
        <f>SUM(E190:P190)</f>
        <v>74613</v>
      </c>
    </row>
    <row r="191" spans="1:19" s="578" customFormat="1" ht="15" customHeight="1" x14ac:dyDescent="0.25">
      <c r="A191" s="1964"/>
      <c r="B191" s="1967"/>
      <c r="C191" s="1970"/>
      <c r="D191" s="648" t="s">
        <v>320</v>
      </c>
      <c r="E191" s="537">
        <v>612</v>
      </c>
      <c r="F191" s="537">
        <v>1608</v>
      </c>
      <c r="G191" s="537">
        <v>933</v>
      </c>
      <c r="H191" s="537">
        <v>1100</v>
      </c>
      <c r="I191" s="537"/>
      <c r="J191" s="537"/>
      <c r="K191" s="537"/>
      <c r="L191" s="537"/>
      <c r="M191" s="537"/>
      <c r="N191" s="576"/>
      <c r="O191" s="576"/>
      <c r="P191" s="1281"/>
      <c r="Q191" s="580">
        <f t="shared" ref="Q191:Q192" si="72">SUM(E191:P191)</f>
        <v>4253</v>
      </c>
    </row>
    <row r="192" spans="1:19" s="578" customFormat="1" ht="15" customHeight="1" x14ac:dyDescent="0.25">
      <c r="A192" s="1964"/>
      <c r="B192" s="1967"/>
      <c r="C192" s="1970"/>
      <c r="D192" s="648" t="s">
        <v>132</v>
      </c>
      <c r="E192" s="537">
        <v>214</v>
      </c>
      <c r="F192" s="537">
        <v>1797</v>
      </c>
      <c r="G192" s="537">
        <v>1696</v>
      </c>
      <c r="H192" s="537">
        <v>4942</v>
      </c>
      <c r="I192" s="537"/>
      <c r="J192" s="537"/>
      <c r="K192" s="537"/>
      <c r="L192" s="537"/>
      <c r="M192" s="537"/>
      <c r="N192" s="576"/>
      <c r="O192" s="576"/>
      <c r="P192" s="1281"/>
      <c r="Q192" s="580">
        <f t="shared" si="72"/>
        <v>8649</v>
      </c>
    </row>
    <row r="193" spans="1:19" s="578" customFormat="1" ht="15" customHeight="1" x14ac:dyDescent="0.25">
      <c r="A193" s="1964"/>
      <c r="B193" s="1967"/>
      <c r="C193" s="1971"/>
      <c r="D193" s="582" t="s">
        <v>133</v>
      </c>
      <c r="E193" s="640">
        <f t="shared" ref="E193:P193" si="73">SUM(E190:E192)</f>
        <v>14871</v>
      </c>
      <c r="F193" s="663">
        <f t="shared" si="73"/>
        <v>19531</v>
      </c>
      <c r="G193" s="663">
        <f t="shared" si="73"/>
        <v>24640</v>
      </c>
      <c r="H193" s="663">
        <f t="shared" si="73"/>
        <v>28473</v>
      </c>
      <c r="I193" s="663">
        <f t="shared" si="73"/>
        <v>0</v>
      </c>
      <c r="J193" s="591">
        <f t="shared" si="73"/>
        <v>0</v>
      </c>
      <c r="K193" s="663">
        <f t="shared" si="73"/>
        <v>0</v>
      </c>
      <c r="L193" s="1324">
        <f t="shared" si="73"/>
        <v>0</v>
      </c>
      <c r="M193" s="584">
        <f t="shared" si="73"/>
        <v>0</v>
      </c>
      <c r="N193" s="584">
        <f t="shared" si="73"/>
        <v>0</v>
      </c>
      <c r="O193" s="584">
        <f t="shared" si="73"/>
        <v>0</v>
      </c>
      <c r="P193" s="1290">
        <f t="shared" si="73"/>
        <v>0</v>
      </c>
      <c r="Q193" s="585">
        <f>SUM(Q190:Q192)</f>
        <v>87515</v>
      </c>
    </row>
    <row r="194" spans="1:19" s="578" customFormat="1" ht="15" customHeight="1" x14ac:dyDescent="0.2">
      <c r="A194" s="1964"/>
      <c r="B194" s="1967"/>
      <c r="C194" s="1997" t="s">
        <v>136</v>
      </c>
      <c r="D194" s="588" t="s">
        <v>147</v>
      </c>
      <c r="E194" s="642">
        <v>-627</v>
      </c>
      <c r="F194" s="596">
        <v>-696</v>
      </c>
      <c r="G194" s="596"/>
      <c r="H194" s="596"/>
      <c r="I194" s="596"/>
      <c r="J194" s="597"/>
      <c r="K194" s="1283"/>
      <c r="L194" s="1327"/>
      <c r="M194" s="1323"/>
      <c r="N194" s="590"/>
      <c r="O194" s="590"/>
      <c r="P194" s="1283"/>
      <c r="Q194" s="580">
        <f>SUM(E194:P194)</f>
        <v>-1323</v>
      </c>
    </row>
    <row r="195" spans="1:19" s="593" customFormat="1" ht="15" customHeight="1" thickBot="1" x14ac:dyDescent="0.3">
      <c r="A195" s="1965"/>
      <c r="B195" s="1968"/>
      <c r="C195" s="1972"/>
      <c r="D195" s="645" t="s">
        <v>138</v>
      </c>
      <c r="E195" s="649">
        <f t="shared" ref="E195:Q195" si="74">SUM(E194:E194)</f>
        <v>-627</v>
      </c>
      <c r="F195" s="634">
        <f t="shared" si="74"/>
        <v>-696</v>
      </c>
      <c r="G195" s="634">
        <f t="shared" si="74"/>
        <v>0</v>
      </c>
      <c r="H195" s="634">
        <f t="shared" si="74"/>
        <v>0</v>
      </c>
      <c r="I195" s="634">
        <f t="shared" si="74"/>
        <v>0</v>
      </c>
      <c r="J195" s="634">
        <f t="shared" si="74"/>
        <v>0</v>
      </c>
      <c r="K195" s="634">
        <f t="shared" si="74"/>
        <v>0</v>
      </c>
      <c r="L195" s="634">
        <f t="shared" si="74"/>
        <v>0</v>
      </c>
      <c r="M195" s="634">
        <f t="shared" si="74"/>
        <v>0</v>
      </c>
      <c r="N195" s="634">
        <f t="shared" si="74"/>
        <v>0</v>
      </c>
      <c r="O195" s="634">
        <f t="shared" si="74"/>
        <v>0</v>
      </c>
      <c r="P195" s="1305">
        <f t="shared" si="74"/>
        <v>0</v>
      </c>
      <c r="Q195" s="650">
        <f t="shared" si="74"/>
        <v>-1323</v>
      </c>
      <c r="R195" s="1285">
        <f>Q189+Q193+Q195</f>
        <v>0</v>
      </c>
      <c r="S195" s="578"/>
    </row>
    <row r="196" spans="1:19" s="607" customFormat="1" ht="4.5" customHeight="1" thickBot="1" x14ac:dyDescent="0.3">
      <c r="A196" s="1115"/>
      <c r="B196" s="1117"/>
      <c r="C196" s="1116"/>
      <c r="D196" s="647"/>
      <c r="E196" s="605"/>
      <c r="F196" s="604"/>
      <c r="G196" s="604"/>
      <c r="H196" s="604"/>
      <c r="I196" s="604"/>
      <c r="J196" s="604"/>
      <c r="K196" s="1286"/>
      <c r="L196" s="1299"/>
      <c r="M196" s="605"/>
      <c r="N196" s="604"/>
      <c r="O196" s="604"/>
      <c r="P196" s="1286"/>
      <c r="Q196" s="606"/>
      <c r="S196" s="578"/>
    </row>
    <row r="197" spans="1:19" s="578" customFormat="1" ht="15" hidden="1" customHeight="1" x14ac:dyDescent="0.25">
      <c r="A197" s="1963">
        <v>14</v>
      </c>
      <c r="B197" s="1966" t="s">
        <v>243</v>
      </c>
      <c r="C197" s="1969" t="s">
        <v>127</v>
      </c>
      <c r="D197" s="637" t="s">
        <v>128</v>
      </c>
      <c r="E197" s="655"/>
      <c r="F197" s="655"/>
      <c r="G197" s="655"/>
      <c r="H197" s="655"/>
      <c r="I197" s="655"/>
      <c r="J197" s="655"/>
      <c r="K197" s="655"/>
      <c r="L197" s="655"/>
      <c r="M197" s="609"/>
      <c r="N197" s="656"/>
      <c r="O197" s="656"/>
      <c r="P197" s="1307"/>
      <c r="Q197" s="611">
        <f t="shared" ref="Q197" si="75">SUM(E197:P197)</f>
        <v>0</v>
      </c>
    </row>
    <row r="198" spans="1:19" s="578" customFormat="1" ht="15" hidden="1" customHeight="1" x14ac:dyDescent="0.25">
      <c r="A198" s="1964"/>
      <c r="B198" s="1967"/>
      <c r="C198" s="1970"/>
      <c r="D198" s="648" t="s">
        <v>319</v>
      </c>
      <c r="E198" s="537"/>
      <c r="F198" s="537"/>
      <c r="G198" s="537"/>
      <c r="H198" s="537"/>
      <c r="I198" s="537"/>
      <c r="J198" s="537"/>
      <c r="K198" s="537"/>
      <c r="L198" s="537"/>
      <c r="M198" s="576"/>
      <c r="N198" s="581"/>
      <c r="O198" s="581"/>
      <c r="P198" s="1281"/>
      <c r="Q198" s="577">
        <f>SUM(E198:P198)</f>
        <v>0</v>
      </c>
    </row>
    <row r="199" spans="1:19" s="578" customFormat="1" ht="15" hidden="1" customHeight="1" x14ac:dyDescent="0.25">
      <c r="A199" s="1964"/>
      <c r="B199" s="1967"/>
      <c r="C199" s="1970"/>
      <c r="D199" s="648" t="s">
        <v>129</v>
      </c>
      <c r="E199" s="537"/>
      <c r="F199" s="537"/>
      <c r="G199" s="537"/>
      <c r="H199" s="537"/>
      <c r="I199" s="537"/>
      <c r="J199" s="537"/>
      <c r="K199" s="537"/>
      <c r="L199" s="537"/>
      <c r="M199" s="576"/>
      <c r="N199" s="576"/>
      <c r="O199" s="576"/>
      <c r="P199" s="1281"/>
      <c r="Q199" s="580">
        <f>SUM(E199:P199)</f>
        <v>0</v>
      </c>
    </row>
    <row r="200" spans="1:19" s="578" customFormat="1" ht="15" hidden="1" customHeight="1" x14ac:dyDescent="0.25">
      <c r="A200" s="1964"/>
      <c r="B200" s="1967"/>
      <c r="C200" s="1970"/>
      <c r="D200" s="586" t="s">
        <v>130</v>
      </c>
      <c r="E200" s="591">
        <f t="shared" ref="E200:P200" si="76">SUM(E197:E199)</f>
        <v>0</v>
      </c>
      <c r="F200" s="591">
        <f t="shared" si="76"/>
        <v>0</v>
      </c>
      <c r="G200" s="591">
        <f t="shared" si="76"/>
        <v>0</v>
      </c>
      <c r="H200" s="591">
        <f t="shared" si="76"/>
        <v>0</v>
      </c>
      <c r="I200" s="591">
        <f t="shared" si="76"/>
        <v>0</v>
      </c>
      <c r="J200" s="591">
        <f t="shared" si="76"/>
        <v>0</v>
      </c>
      <c r="K200" s="591">
        <f t="shared" si="76"/>
        <v>0</v>
      </c>
      <c r="L200" s="591">
        <f t="shared" si="76"/>
        <v>0</v>
      </c>
      <c r="M200" s="591">
        <f t="shared" si="76"/>
        <v>0</v>
      </c>
      <c r="N200" s="584">
        <f t="shared" si="76"/>
        <v>0</v>
      </c>
      <c r="O200" s="584">
        <f t="shared" si="76"/>
        <v>0</v>
      </c>
      <c r="P200" s="1290">
        <f t="shared" si="76"/>
        <v>0</v>
      </c>
      <c r="Q200" s="585">
        <f>SUM(Q197:Q199)</f>
        <v>0</v>
      </c>
    </row>
    <row r="201" spans="1:19" s="578" customFormat="1" ht="15" hidden="1" customHeight="1" x14ac:dyDescent="0.25">
      <c r="A201" s="1964"/>
      <c r="B201" s="1967"/>
      <c r="C201" s="1970"/>
      <c r="D201" s="648" t="s">
        <v>131</v>
      </c>
      <c r="E201" s="537"/>
      <c r="F201" s="537"/>
      <c r="G201" s="537"/>
      <c r="H201" s="657"/>
      <c r="I201" s="657"/>
      <c r="J201" s="657"/>
      <c r="K201" s="657"/>
      <c r="L201" s="657"/>
      <c r="M201" s="657"/>
      <c r="N201" s="576"/>
      <c r="O201" s="576"/>
      <c r="P201" s="1281"/>
      <c r="Q201" s="580">
        <f>SUM(E201:P201)</f>
        <v>0</v>
      </c>
    </row>
    <row r="202" spans="1:19" s="578" customFormat="1" ht="15" hidden="1" customHeight="1" x14ac:dyDescent="0.25">
      <c r="A202" s="1964"/>
      <c r="B202" s="1967"/>
      <c r="C202" s="1970"/>
      <c r="D202" s="648" t="s">
        <v>320</v>
      </c>
      <c r="E202" s="537"/>
      <c r="F202" s="537"/>
      <c r="G202" s="537"/>
      <c r="H202" s="537"/>
      <c r="I202" s="537"/>
      <c r="J202" s="537"/>
      <c r="K202" s="537"/>
      <c r="L202" s="537"/>
      <c r="M202" s="537"/>
      <c r="N202" s="576"/>
      <c r="O202" s="576"/>
      <c r="P202" s="1281"/>
      <c r="Q202" s="580">
        <f t="shared" ref="Q202:Q203" si="77">SUM(E202:P202)</f>
        <v>0</v>
      </c>
    </row>
    <row r="203" spans="1:19" s="578" customFormat="1" ht="15" hidden="1" customHeight="1" x14ac:dyDescent="0.25">
      <c r="A203" s="1964"/>
      <c r="B203" s="1967"/>
      <c r="C203" s="1970"/>
      <c r="D203" s="648" t="s">
        <v>132</v>
      </c>
      <c r="E203" s="537"/>
      <c r="F203" s="537"/>
      <c r="G203" s="537"/>
      <c r="H203" s="537"/>
      <c r="I203" s="537"/>
      <c r="J203" s="537"/>
      <c r="K203" s="537"/>
      <c r="L203" s="537"/>
      <c r="M203" s="537"/>
      <c r="N203" s="576"/>
      <c r="O203" s="576"/>
      <c r="P203" s="1281"/>
      <c r="Q203" s="580">
        <f t="shared" si="77"/>
        <v>0</v>
      </c>
    </row>
    <row r="204" spans="1:19" s="578" customFormat="1" ht="15" hidden="1" customHeight="1" x14ac:dyDescent="0.25">
      <c r="A204" s="1964"/>
      <c r="B204" s="1967"/>
      <c r="C204" s="1971"/>
      <c r="D204" s="586" t="s">
        <v>133</v>
      </c>
      <c r="E204" s="663">
        <f t="shared" ref="E204:P204" si="78">SUM(E201:E203)</f>
        <v>0</v>
      </c>
      <c r="F204" s="663">
        <f t="shared" si="78"/>
        <v>0</v>
      </c>
      <c r="G204" s="663">
        <f t="shared" si="78"/>
        <v>0</v>
      </c>
      <c r="H204" s="663">
        <f t="shared" si="78"/>
        <v>0</v>
      </c>
      <c r="I204" s="663">
        <f t="shared" si="78"/>
        <v>0</v>
      </c>
      <c r="J204" s="591">
        <f t="shared" si="78"/>
        <v>0</v>
      </c>
      <c r="K204" s="663">
        <f t="shared" si="78"/>
        <v>0</v>
      </c>
      <c r="L204" s="1324">
        <f t="shared" si="78"/>
        <v>0</v>
      </c>
      <c r="M204" s="584">
        <f t="shared" si="78"/>
        <v>0</v>
      </c>
      <c r="N204" s="584">
        <f t="shared" si="78"/>
        <v>0</v>
      </c>
      <c r="O204" s="584">
        <f t="shared" si="78"/>
        <v>0</v>
      </c>
      <c r="P204" s="1290">
        <f t="shared" si="78"/>
        <v>0</v>
      </c>
      <c r="Q204" s="585">
        <f>SUM(Q201:Q203)</f>
        <v>0</v>
      </c>
    </row>
    <row r="205" spans="1:19" s="578" customFormat="1" ht="15" hidden="1" customHeight="1" x14ac:dyDescent="0.25">
      <c r="A205" s="1964"/>
      <c r="B205" s="1967"/>
      <c r="C205" s="1997" t="s">
        <v>136</v>
      </c>
      <c r="D205" s="588" t="s">
        <v>143</v>
      </c>
      <c r="E205" s="596"/>
      <c r="F205" s="596"/>
      <c r="G205" s="596"/>
      <c r="H205" s="596"/>
      <c r="I205" s="596"/>
      <c r="J205" s="597"/>
      <c r="K205" s="596"/>
      <c r="L205" s="1328"/>
      <c r="M205" s="1323"/>
      <c r="N205" s="590"/>
      <c r="O205" s="590"/>
      <c r="P205" s="1283"/>
      <c r="Q205" s="580">
        <f>SUM(E205:P205)</f>
        <v>0</v>
      </c>
    </row>
    <row r="206" spans="1:19" s="578" customFormat="1" ht="15" hidden="1" customHeight="1" x14ac:dyDescent="0.25">
      <c r="A206" s="1964"/>
      <c r="B206" s="1967"/>
      <c r="C206" s="1970"/>
      <c r="D206" s="644" t="s">
        <v>270</v>
      </c>
      <c r="E206" s="596"/>
      <c r="F206" s="596"/>
      <c r="G206" s="596"/>
      <c r="H206" s="596"/>
      <c r="I206" s="596"/>
      <c r="J206" s="597"/>
      <c r="K206" s="596"/>
      <c r="L206" s="1328"/>
      <c r="M206" s="1323"/>
      <c r="N206" s="590"/>
      <c r="O206" s="590"/>
      <c r="P206" s="1283"/>
      <c r="Q206" s="580">
        <f t="shared" ref="Q206:Q209" si="79">SUM(E206:P206)</f>
        <v>0</v>
      </c>
    </row>
    <row r="207" spans="1:19" s="578" customFormat="1" ht="15" hidden="1" customHeight="1" x14ac:dyDescent="0.25">
      <c r="A207" s="1964"/>
      <c r="B207" s="1967"/>
      <c r="C207" s="1970"/>
      <c r="D207" s="644" t="s">
        <v>152</v>
      </c>
      <c r="E207" s="596"/>
      <c r="F207" s="596"/>
      <c r="G207" s="596"/>
      <c r="H207" s="596"/>
      <c r="I207" s="596"/>
      <c r="J207" s="597"/>
      <c r="K207" s="596"/>
      <c r="L207" s="1328"/>
      <c r="M207" s="1323"/>
      <c r="N207" s="590"/>
      <c r="O207" s="590"/>
      <c r="P207" s="1283"/>
      <c r="Q207" s="580">
        <f t="shared" si="79"/>
        <v>0</v>
      </c>
    </row>
    <row r="208" spans="1:19" s="578" customFormat="1" ht="15" hidden="1" customHeight="1" x14ac:dyDescent="0.25">
      <c r="A208" s="1964"/>
      <c r="B208" s="1967"/>
      <c r="C208" s="1970"/>
      <c r="D208" s="644" t="s">
        <v>466</v>
      </c>
      <c r="E208" s="596"/>
      <c r="F208" s="596"/>
      <c r="G208" s="596"/>
      <c r="H208" s="596"/>
      <c r="I208" s="596"/>
      <c r="J208" s="597"/>
      <c r="K208" s="596"/>
      <c r="L208" s="1328"/>
      <c r="M208" s="1323"/>
      <c r="N208" s="590"/>
      <c r="O208" s="590"/>
      <c r="P208" s="1283"/>
      <c r="Q208" s="580">
        <f t="shared" si="79"/>
        <v>0</v>
      </c>
    </row>
    <row r="209" spans="1:19" s="578" customFormat="1" ht="15" hidden="1" customHeight="1" x14ac:dyDescent="0.25">
      <c r="A209" s="1964"/>
      <c r="B209" s="1967"/>
      <c r="C209" s="1970"/>
      <c r="D209" s="644" t="s">
        <v>323</v>
      </c>
      <c r="E209" s="596"/>
      <c r="F209" s="596"/>
      <c r="G209" s="596"/>
      <c r="H209" s="596"/>
      <c r="I209" s="596"/>
      <c r="J209" s="597"/>
      <c r="K209" s="596"/>
      <c r="L209" s="1328"/>
      <c r="M209" s="1323"/>
      <c r="N209" s="590"/>
      <c r="O209" s="590"/>
      <c r="P209" s="1283"/>
      <c r="Q209" s="580">
        <f t="shared" si="79"/>
        <v>0</v>
      </c>
    </row>
    <row r="210" spans="1:19" s="578" customFormat="1" ht="15" hidden="1" customHeight="1" x14ac:dyDescent="0.25">
      <c r="A210" s="1964"/>
      <c r="B210" s="1967"/>
      <c r="C210" s="1970"/>
      <c r="D210" s="644" t="s">
        <v>324</v>
      </c>
      <c r="E210" s="596"/>
      <c r="F210" s="596"/>
      <c r="G210" s="596"/>
      <c r="H210" s="596"/>
      <c r="I210" s="596"/>
      <c r="J210" s="597"/>
      <c r="K210" s="596"/>
      <c r="L210" s="1328"/>
      <c r="M210" s="1323"/>
      <c r="N210" s="590"/>
      <c r="O210" s="590"/>
      <c r="P210" s="590"/>
      <c r="Q210" s="580">
        <f>SUM(E210:P210)</f>
        <v>0</v>
      </c>
    </row>
    <row r="211" spans="1:19" s="593" customFormat="1" ht="15" hidden="1" customHeight="1" x14ac:dyDescent="0.25">
      <c r="A211" s="1965"/>
      <c r="B211" s="1968"/>
      <c r="C211" s="1972"/>
      <c r="D211" s="645" t="s">
        <v>138</v>
      </c>
      <c r="E211" s="634">
        <f>SUM(E205:E210)</f>
        <v>0</v>
      </c>
      <c r="F211" s="634">
        <f>SUM(F205:F210)</f>
        <v>0</v>
      </c>
      <c r="G211" s="634">
        <f>SUM(G205:G210)</f>
        <v>0</v>
      </c>
      <c r="H211" s="634">
        <f t="shared" ref="H211:M211" si="80">SUM(H205:H210)</f>
        <v>0</v>
      </c>
      <c r="I211" s="634">
        <f t="shared" si="80"/>
        <v>0</v>
      </c>
      <c r="J211" s="634">
        <f t="shared" si="80"/>
        <v>0</v>
      </c>
      <c r="K211" s="634">
        <f t="shared" si="80"/>
        <v>0</v>
      </c>
      <c r="L211" s="634">
        <f t="shared" si="80"/>
        <v>0</v>
      </c>
      <c r="M211" s="634">
        <f t="shared" si="80"/>
        <v>0</v>
      </c>
      <c r="N211" s="634">
        <f>SUM(N205:N210)</f>
        <v>0</v>
      </c>
      <c r="O211" s="634">
        <f>SUM(O205:O210)</f>
        <v>0</v>
      </c>
      <c r="P211" s="634">
        <f>SUM(P205:P210)</f>
        <v>0</v>
      </c>
      <c r="Q211" s="650">
        <f>SUM(Q205:Q210)</f>
        <v>0</v>
      </c>
      <c r="R211" s="1285">
        <f>Q200+Q204+Q211</f>
        <v>0</v>
      </c>
    </row>
    <row r="212" spans="1:19" s="607" customFormat="1" ht="4.5" hidden="1" customHeight="1" x14ac:dyDescent="0.25">
      <c r="A212" s="1115"/>
      <c r="B212" s="1117"/>
      <c r="C212" s="1116"/>
      <c r="D212" s="647"/>
      <c r="E212" s="605"/>
      <c r="F212" s="604"/>
      <c r="G212" s="604"/>
      <c r="H212" s="604"/>
      <c r="I212" s="604"/>
      <c r="J212" s="604"/>
      <c r="K212" s="1286"/>
      <c r="L212" s="1299"/>
      <c r="M212" s="605"/>
      <c r="N212" s="604"/>
      <c r="O212" s="604"/>
      <c r="P212" s="1286"/>
      <c r="Q212" s="606"/>
      <c r="S212" s="578"/>
    </row>
    <row r="213" spans="1:19" s="578" customFormat="1" ht="15" customHeight="1" x14ac:dyDescent="0.25">
      <c r="A213" s="1963">
        <v>13</v>
      </c>
      <c r="B213" s="1966" t="s">
        <v>327</v>
      </c>
      <c r="C213" s="1969" t="s">
        <v>127</v>
      </c>
      <c r="D213" s="637" t="s">
        <v>128</v>
      </c>
      <c r="E213" s="655">
        <v>0</v>
      </c>
      <c r="F213" s="655">
        <v>0</v>
      </c>
      <c r="G213" s="655">
        <v>0</v>
      </c>
      <c r="H213" s="655">
        <v>0</v>
      </c>
      <c r="I213" s="655"/>
      <c r="J213" s="655"/>
      <c r="K213" s="655"/>
      <c r="L213" s="655"/>
      <c r="M213" s="609"/>
      <c r="N213" s="656"/>
      <c r="O213" s="656"/>
      <c r="P213" s="1307"/>
      <c r="Q213" s="611">
        <f>SUM(E213:P213)</f>
        <v>0</v>
      </c>
    </row>
    <row r="214" spans="1:19" s="578" customFormat="1" ht="15" customHeight="1" x14ac:dyDescent="0.25">
      <c r="A214" s="1964"/>
      <c r="B214" s="1967"/>
      <c r="C214" s="1970"/>
      <c r="D214" s="648" t="s">
        <v>319</v>
      </c>
      <c r="E214" s="537">
        <v>0</v>
      </c>
      <c r="F214" s="537">
        <v>0</v>
      </c>
      <c r="G214" s="537">
        <v>0</v>
      </c>
      <c r="H214" s="537">
        <v>0</v>
      </c>
      <c r="I214" s="537"/>
      <c r="J214" s="537"/>
      <c r="K214" s="537"/>
      <c r="L214" s="537"/>
      <c r="M214" s="576"/>
      <c r="N214" s="581"/>
      <c r="O214" s="581"/>
      <c r="P214" s="1281"/>
      <c r="Q214" s="577">
        <f>SUM(E214:P214)</f>
        <v>0</v>
      </c>
    </row>
    <row r="215" spans="1:19" s="578" customFormat="1" ht="15" customHeight="1" x14ac:dyDescent="0.25">
      <c r="A215" s="1964"/>
      <c r="B215" s="1967"/>
      <c r="C215" s="1970"/>
      <c r="D215" s="648" t="s">
        <v>129</v>
      </c>
      <c r="E215" s="537">
        <v>0</v>
      </c>
      <c r="F215" s="537">
        <v>0</v>
      </c>
      <c r="G215" s="537">
        <v>0</v>
      </c>
      <c r="H215" s="537">
        <v>-19</v>
      </c>
      <c r="I215" s="537"/>
      <c r="J215" s="537"/>
      <c r="K215" s="537"/>
      <c r="L215" s="537"/>
      <c r="M215" s="576"/>
      <c r="N215" s="576"/>
      <c r="O215" s="576"/>
      <c r="P215" s="1281"/>
      <c r="Q215" s="580">
        <f>SUM(E215:P215)</f>
        <v>-19</v>
      </c>
    </row>
    <row r="216" spans="1:19" s="578" customFormat="1" ht="15" customHeight="1" x14ac:dyDescent="0.25">
      <c r="A216" s="1964"/>
      <c r="B216" s="1967"/>
      <c r="C216" s="1970"/>
      <c r="D216" s="586" t="s">
        <v>130</v>
      </c>
      <c r="E216" s="591">
        <f t="shared" ref="E216:P216" si="81">SUM(E213:E215)</f>
        <v>0</v>
      </c>
      <c r="F216" s="591">
        <f t="shared" si="81"/>
        <v>0</v>
      </c>
      <c r="G216" s="591">
        <f t="shared" si="81"/>
        <v>0</v>
      </c>
      <c r="H216" s="591">
        <f t="shared" si="81"/>
        <v>-19</v>
      </c>
      <c r="I216" s="591">
        <f t="shared" si="81"/>
        <v>0</v>
      </c>
      <c r="J216" s="591">
        <f t="shared" si="81"/>
        <v>0</v>
      </c>
      <c r="K216" s="591">
        <f t="shared" si="81"/>
        <v>0</v>
      </c>
      <c r="L216" s="591">
        <f t="shared" si="81"/>
        <v>0</v>
      </c>
      <c r="M216" s="591">
        <f t="shared" si="81"/>
        <v>0</v>
      </c>
      <c r="N216" s="591">
        <f t="shared" si="81"/>
        <v>0</v>
      </c>
      <c r="O216" s="591">
        <f t="shared" si="81"/>
        <v>0</v>
      </c>
      <c r="P216" s="591">
        <f t="shared" si="81"/>
        <v>0</v>
      </c>
      <c r="Q216" s="585">
        <f>SUM(Q213:Q215)</f>
        <v>-19</v>
      </c>
    </row>
    <row r="217" spans="1:19" s="578" customFormat="1" ht="15" customHeight="1" x14ac:dyDescent="0.25">
      <c r="A217" s="1964"/>
      <c r="B217" s="1967"/>
      <c r="C217" s="1970"/>
      <c r="D217" s="648" t="s">
        <v>131</v>
      </c>
      <c r="E217" s="537">
        <v>0</v>
      </c>
      <c r="F217" s="537">
        <v>450</v>
      </c>
      <c r="G217" s="537">
        <v>0</v>
      </c>
      <c r="H217" s="657">
        <v>0</v>
      </c>
      <c r="I217" s="657"/>
      <c r="J217" s="657"/>
      <c r="K217" s="657"/>
      <c r="L217" s="657"/>
      <c r="M217" s="657"/>
      <c r="N217" s="576"/>
      <c r="O217" s="576"/>
      <c r="P217" s="1281"/>
      <c r="Q217" s="580">
        <f>SUM(E217:P217)</f>
        <v>450</v>
      </c>
    </row>
    <row r="218" spans="1:19" s="578" customFormat="1" ht="15" customHeight="1" x14ac:dyDescent="0.25">
      <c r="A218" s="1964"/>
      <c r="B218" s="1967"/>
      <c r="C218" s="1970"/>
      <c r="D218" s="648" t="s">
        <v>320</v>
      </c>
      <c r="E218" s="537">
        <v>0</v>
      </c>
      <c r="F218" s="537">
        <v>0</v>
      </c>
      <c r="G218" s="537">
        <v>0</v>
      </c>
      <c r="H218" s="537">
        <v>0</v>
      </c>
      <c r="I218" s="537"/>
      <c r="J218" s="537"/>
      <c r="K218" s="537"/>
      <c r="L218" s="537"/>
      <c r="M218" s="537"/>
      <c r="N218" s="576"/>
      <c r="O218" s="576"/>
      <c r="P218" s="1281"/>
      <c r="Q218" s="580">
        <f t="shared" ref="Q218:Q219" si="82">SUM(E218:P218)</f>
        <v>0</v>
      </c>
    </row>
    <row r="219" spans="1:19" s="578" customFormat="1" ht="15" customHeight="1" x14ac:dyDescent="0.25">
      <c r="A219" s="1964"/>
      <c r="B219" s="1967"/>
      <c r="C219" s="1970"/>
      <c r="D219" s="648" t="s">
        <v>132</v>
      </c>
      <c r="E219" s="537">
        <v>723</v>
      </c>
      <c r="F219" s="537">
        <v>2613</v>
      </c>
      <c r="G219" s="537">
        <v>1582</v>
      </c>
      <c r="H219" s="537">
        <v>1371</v>
      </c>
      <c r="I219" s="537"/>
      <c r="J219" s="537"/>
      <c r="K219" s="537"/>
      <c r="L219" s="537"/>
      <c r="M219" s="537"/>
      <c r="N219" s="576"/>
      <c r="O219" s="576"/>
      <c r="P219" s="1281"/>
      <c r="Q219" s="580">
        <f t="shared" si="82"/>
        <v>6289</v>
      </c>
    </row>
    <row r="220" spans="1:19" s="578" customFormat="1" ht="15" customHeight="1" x14ac:dyDescent="0.25">
      <c r="A220" s="1964"/>
      <c r="B220" s="1967"/>
      <c r="C220" s="1971"/>
      <c r="D220" s="586" t="s">
        <v>133</v>
      </c>
      <c r="E220" s="663">
        <f t="shared" ref="E220:P220" si="83">SUM(E217:E219)</f>
        <v>723</v>
      </c>
      <c r="F220" s="663">
        <f t="shared" si="83"/>
        <v>3063</v>
      </c>
      <c r="G220" s="663">
        <f t="shared" si="83"/>
        <v>1582</v>
      </c>
      <c r="H220" s="663">
        <f t="shared" si="83"/>
        <v>1371</v>
      </c>
      <c r="I220" s="663">
        <f t="shared" si="83"/>
        <v>0</v>
      </c>
      <c r="J220" s="591">
        <f t="shared" si="83"/>
        <v>0</v>
      </c>
      <c r="K220" s="591">
        <f t="shared" si="83"/>
        <v>0</v>
      </c>
      <c r="L220" s="591">
        <f t="shared" si="83"/>
        <v>0</v>
      </c>
      <c r="M220" s="584">
        <f t="shared" si="83"/>
        <v>0</v>
      </c>
      <c r="N220" s="584">
        <f t="shared" si="83"/>
        <v>0</v>
      </c>
      <c r="O220" s="584">
        <f t="shared" si="83"/>
        <v>0</v>
      </c>
      <c r="P220" s="1290">
        <f t="shared" si="83"/>
        <v>0</v>
      </c>
      <c r="Q220" s="585">
        <f>SUM(Q217:Q219)</f>
        <v>6739</v>
      </c>
    </row>
    <row r="221" spans="1:19" s="578" customFormat="1" ht="15" customHeight="1" x14ac:dyDescent="0.25">
      <c r="A221" s="1964"/>
      <c r="B221" s="1967"/>
      <c r="C221" s="1997" t="s">
        <v>134</v>
      </c>
      <c r="D221" s="594" t="s">
        <v>584</v>
      </c>
      <c r="E221" s="631">
        <v>723</v>
      </c>
      <c r="F221" s="590">
        <v>1263</v>
      </c>
      <c r="G221" s="590">
        <v>1582</v>
      </c>
      <c r="H221" s="590">
        <v>1847</v>
      </c>
      <c r="I221" s="590"/>
      <c r="J221" s="590"/>
      <c r="K221" s="590"/>
      <c r="L221" s="590"/>
      <c r="M221" s="1315"/>
      <c r="N221" s="590"/>
      <c r="O221" s="590"/>
      <c r="P221" s="590"/>
      <c r="Q221" s="580">
        <f>SUM(E221:P221)</f>
        <v>5415</v>
      </c>
    </row>
    <row r="222" spans="1:19" s="593" customFormat="1" ht="15" customHeight="1" x14ac:dyDescent="0.25">
      <c r="A222" s="1964"/>
      <c r="B222" s="1967"/>
      <c r="C222" s="1970"/>
      <c r="D222" s="582" t="s">
        <v>135</v>
      </c>
      <c r="E222" s="640">
        <f t="shared" ref="E222:P222" si="84">SUM(E221)</f>
        <v>723</v>
      </c>
      <c r="F222" s="591">
        <f t="shared" si="84"/>
        <v>1263</v>
      </c>
      <c r="G222" s="591">
        <f t="shared" si="84"/>
        <v>1582</v>
      </c>
      <c r="H222" s="591">
        <f t="shared" si="84"/>
        <v>1847</v>
      </c>
      <c r="I222" s="591">
        <f t="shared" si="84"/>
        <v>0</v>
      </c>
      <c r="J222" s="591">
        <f t="shared" si="84"/>
        <v>0</v>
      </c>
      <c r="K222" s="591">
        <f t="shared" si="84"/>
        <v>0</v>
      </c>
      <c r="L222" s="591">
        <f t="shared" si="84"/>
        <v>0</v>
      </c>
      <c r="M222" s="591">
        <f t="shared" si="84"/>
        <v>0</v>
      </c>
      <c r="N222" s="591">
        <f t="shared" si="84"/>
        <v>0</v>
      </c>
      <c r="O222" s="591">
        <f t="shared" si="84"/>
        <v>0</v>
      </c>
      <c r="P222" s="1298">
        <f t="shared" si="84"/>
        <v>0</v>
      </c>
      <c r="Q222" s="592">
        <f>SUM(Q221:Q221)</f>
        <v>5415</v>
      </c>
    </row>
    <row r="223" spans="1:19" s="578" customFormat="1" ht="15" customHeight="1" x14ac:dyDescent="0.25">
      <c r="A223" s="1964"/>
      <c r="B223" s="1967"/>
      <c r="C223" s="1997" t="s">
        <v>136</v>
      </c>
      <c r="D223" s="588" t="s">
        <v>143</v>
      </c>
      <c r="E223" s="665"/>
      <c r="F223" s="590"/>
      <c r="G223" s="590"/>
      <c r="H223" s="590"/>
      <c r="I223" s="590"/>
      <c r="J223" s="590"/>
      <c r="K223" s="590"/>
      <c r="L223" s="590"/>
      <c r="M223" s="1315"/>
      <c r="N223" s="590"/>
      <c r="O223" s="590"/>
      <c r="P223" s="1283"/>
      <c r="Q223" s="580">
        <f>SUM(E223:P223)</f>
        <v>0</v>
      </c>
    </row>
    <row r="224" spans="1:19" s="578" customFormat="1" ht="15" customHeight="1" x14ac:dyDescent="0.25">
      <c r="A224" s="1964"/>
      <c r="B224" s="1967"/>
      <c r="C224" s="1970"/>
      <c r="D224" s="588" t="s">
        <v>147</v>
      </c>
      <c r="E224" s="622"/>
      <c r="F224" s="622">
        <v>-1800</v>
      </c>
      <c r="G224" s="622"/>
      <c r="H224" s="622"/>
      <c r="I224" s="622"/>
      <c r="J224" s="1329"/>
      <c r="K224" s="622"/>
      <c r="L224" s="1330"/>
      <c r="M224" s="1330"/>
      <c r="N224" s="616"/>
      <c r="O224" s="590"/>
      <c r="P224" s="1283"/>
      <c r="Q224" s="580">
        <f t="shared" ref="Q224:Q227" si="85">SUM(E224:P224)</f>
        <v>-1800</v>
      </c>
    </row>
    <row r="225" spans="1:18" s="578" customFormat="1" ht="15" customHeight="1" x14ac:dyDescent="0.25">
      <c r="A225" s="1964"/>
      <c r="B225" s="1967"/>
      <c r="C225" s="1970"/>
      <c r="D225" s="644" t="s">
        <v>206</v>
      </c>
      <c r="E225" s="622"/>
      <c r="F225" s="622"/>
      <c r="G225" s="622"/>
      <c r="H225" s="596">
        <v>-3231</v>
      </c>
      <c r="I225" s="622"/>
      <c r="J225" s="1329"/>
      <c r="K225" s="622"/>
      <c r="L225" s="1330"/>
      <c r="M225" s="1330"/>
      <c r="N225" s="616"/>
      <c r="O225" s="590"/>
      <c r="P225" s="1283"/>
      <c r="Q225" s="580">
        <f t="shared" si="85"/>
        <v>-3231</v>
      </c>
    </row>
    <row r="226" spans="1:18" s="578" customFormat="1" ht="15" customHeight="1" x14ac:dyDescent="0.25">
      <c r="A226" s="1964"/>
      <c r="B226" s="1967"/>
      <c r="C226" s="1970"/>
      <c r="D226" s="644" t="s">
        <v>207</v>
      </c>
      <c r="E226" s="622"/>
      <c r="F226" s="622"/>
      <c r="G226" s="622"/>
      <c r="H226" s="596">
        <v>126</v>
      </c>
      <c r="I226" s="622"/>
      <c r="J226" s="1329"/>
      <c r="K226" s="622"/>
      <c r="L226" s="1330"/>
      <c r="M226" s="1330"/>
      <c r="N226" s="616"/>
      <c r="O226" s="590"/>
      <c r="P226" s="1283"/>
      <c r="Q226" s="580">
        <f t="shared" si="85"/>
        <v>126</v>
      </c>
    </row>
    <row r="227" spans="1:18" s="578" customFormat="1" ht="15" customHeight="1" x14ac:dyDescent="0.25">
      <c r="A227" s="1964"/>
      <c r="B227" s="1967"/>
      <c r="C227" s="1970"/>
      <c r="D227" s="644" t="s">
        <v>266</v>
      </c>
      <c r="E227" s="622"/>
      <c r="F227" s="622"/>
      <c r="G227" s="622"/>
      <c r="H227" s="596">
        <v>3600</v>
      </c>
      <c r="I227" s="622"/>
      <c r="J227" s="1329"/>
      <c r="K227" s="622"/>
      <c r="L227" s="1330"/>
      <c r="M227" s="1330"/>
      <c r="N227" s="616"/>
      <c r="O227" s="590"/>
      <c r="P227" s="1283"/>
      <c r="Q227" s="617">
        <f t="shared" si="85"/>
        <v>3600</v>
      </c>
    </row>
    <row r="228" spans="1:18" s="593" customFormat="1" ht="15" customHeight="1" thickBot="1" x14ac:dyDescent="0.3">
      <c r="A228" s="1965"/>
      <c r="B228" s="1968"/>
      <c r="C228" s="1972"/>
      <c r="D228" s="645" t="s">
        <v>138</v>
      </c>
      <c r="E228" s="649">
        <f t="shared" ref="E228:P228" si="86">SUM(E223:E224)</f>
        <v>0</v>
      </c>
      <c r="F228" s="649">
        <f t="shared" si="86"/>
        <v>-1800</v>
      </c>
      <c r="G228" s="649">
        <f t="shared" si="86"/>
        <v>0</v>
      </c>
      <c r="H228" s="649">
        <f t="shared" si="86"/>
        <v>0</v>
      </c>
      <c r="I228" s="649">
        <f t="shared" si="86"/>
        <v>0</v>
      </c>
      <c r="J228" s="649">
        <f t="shared" si="86"/>
        <v>0</v>
      </c>
      <c r="K228" s="649">
        <f t="shared" si="86"/>
        <v>0</v>
      </c>
      <c r="L228" s="649">
        <f t="shared" si="86"/>
        <v>0</v>
      </c>
      <c r="M228" s="649">
        <f t="shared" si="86"/>
        <v>0</v>
      </c>
      <c r="N228" s="649">
        <f t="shared" si="86"/>
        <v>0</v>
      </c>
      <c r="O228" s="649">
        <f t="shared" si="86"/>
        <v>0</v>
      </c>
      <c r="P228" s="649">
        <f t="shared" si="86"/>
        <v>0</v>
      </c>
      <c r="Q228" s="650">
        <f>SUM(Q223:Q227)</f>
        <v>-1305</v>
      </c>
      <c r="R228" s="1285">
        <f>Q216+Q220+Q228-Q222</f>
        <v>0</v>
      </c>
    </row>
    <row r="229" spans="1:18" s="607" customFormat="1" ht="4.5" customHeight="1" thickBot="1" x14ac:dyDescent="0.3">
      <c r="A229" s="1115"/>
      <c r="B229" s="1117"/>
      <c r="C229" s="1116"/>
      <c r="D229" s="647"/>
      <c r="E229" s="605"/>
      <c r="F229" s="604"/>
      <c r="G229" s="604"/>
      <c r="H229" s="604"/>
      <c r="I229" s="604"/>
      <c r="J229" s="604"/>
      <c r="K229" s="1286"/>
      <c r="L229" s="1299"/>
      <c r="M229" s="605"/>
      <c r="N229" s="604"/>
      <c r="O229" s="604"/>
      <c r="P229" s="1286"/>
      <c r="Q229" s="606"/>
    </row>
    <row r="230" spans="1:18" s="578" customFormat="1" ht="15" customHeight="1" x14ac:dyDescent="0.25">
      <c r="A230" s="1963">
        <v>14</v>
      </c>
      <c r="B230" s="1966" t="s">
        <v>268</v>
      </c>
      <c r="C230" s="1969" t="s">
        <v>127</v>
      </c>
      <c r="D230" s="637" t="s">
        <v>128</v>
      </c>
      <c r="E230" s="655">
        <v>-540</v>
      </c>
      <c r="F230" s="655">
        <v>-400</v>
      </c>
      <c r="G230" s="655">
        <v>-100</v>
      </c>
      <c r="H230" s="655">
        <v>-865</v>
      </c>
      <c r="I230" s="655"/>
      <c r="J230" s="655"/>
      <c r="K230" s="655"/>
      <c r="L230" s="655"/>
      <c r="M230" s="609"/>
      <c r="N230" s="656"/>
      <c r="O230" s="656"/>
      <c r="P230" s="1307"/>
      <c r="Q230" s="611">
        <f t="shared" ref="Q230" si="87">SUM(E230:P230)</f>
        <v>-1905</v>
      </c>
    </row>
    <row r="231" spans="1:18" s="578" customFormat="1" ht="15" customHeight="1" x14ac:dyDescent="0.25">
      <c r="A231" s="1964"/>
      <c r="B231" s="1967"/>
      <c r="C231" s="1970"/>
      <c r="D231" s="648" t="s">
        <v>319</v>
      </c>
      <c r="E231" s="537">
        <v>0</v>
      </c>
      <c r="F231" s="537">
        <v>0</v>
      </c>
      <c r="G231" s="537">
        <v>0</v>
      </c>
      <c r="H231" s="537">
        <v>0</v>
      </c>
      <c r="I231" s="537"/>
      <c r="J231" s="537"/>
      <c r="K231" s="537"/>
      <c r="L231" s="537"/>
      <c r="M231" s="576"/>
      <c r="N231" s="581"/>
      <c r="O231" s="581"/>
      <c r="P231" s="1281"/>
      <c r="Q231" s="577">
        <f>SUM(E231:P231)</f>
        <v>0</v>
      </c>
    </row>
    <row r="232" spans="1:18" s="578" customFormat="1" ht="15" customHeight="1" x14ac:dyDescent="0.25">
      <c r="A232" s="1964"/>
      <c r="B232" s="1967"/>
      <c r="C232" s="1970"/>
      <c r="D232" s="648" t="s">
        <v>129</v>
      </c>
      <c r="E232" s="537">
        <v>-63</v>
      </c>
      <c r="F232" s="537">
        <v>-150</v>
      </c>
      <c r="G232" s="537">
        <v>-50</v>
      </c>
      <c r="H232" s="537">
        <v>0</v>
      </c>
      <c r="I232" s="537"/>
      <c r="J232" s="537"/>
      <c r="K232" s="537"/>
      <c r="L232" s="537"/>
      <c r="M232" s="576"/>
      <c r="N232" s="576"/>
      <c r="O232" s="576"/>
      <c r="P232" s="1281"/>
      <c r="Q232" s="580">
        <f>SUM(E232:P232)</f>
        <v>-263</v>
      </c>
    </row>
    <row r="233" spans="1:18" s="578" customFormat="1" ht="15" customHeight="1" x14ac:dyDescent="0.25">
      <c r="A233" s="1964"/>
      <c r="B233" s="1967"/>
      <c r="C233" s="1970"/>
      <c r="D233" s="586" t="s">
        <v>130</v>
      </c>
      <c r="E233" s="591">
        <f t="shared" ref="E233:P233" si="88">SUM(E230:E232)</f>
        <v>-603</v>
      </c>
      <c r="F233" s="591">
        <f t="shared" si="88"/>
        <v>-550</v>
      </c>
      <c r="G233" s="591">
        <f t="shared" si="88"/>
        <v>-150</v>
      </c>
      <c r="H233" s="591">
        <f t="shared" si="88"/>
        <v>-865</v>
      </c>
      <c r="I233" s="591">
        <f t="shared" si="88"/>
        <v>0</v>
      </c>
      <c r="J233" s="591">
        <f t="shared" si="88"/>
        <v>0</v>
      </c>
      <c r="K233" s="591">
        <f t="shared" si="88"/>
        <v>0</v>
      </c>
      <c r="L233" s="591">
        <f t="shared" si="88"/>
        <v>0</v>
      </c>
      <c r="M233" s="591">
        <f t="shared" si="88"/>
        <v>0</v>
      </c>
      <c r="N233" s="584">
        <f t="shared" si="88"/>
        <v>0</v>
      </c>
      <c r="O233" s="584">
        <f t="shared" si="88"/>
        <v>0</v>
      </c>
      <c r="P233" s="1290">
        <f t="shared" si="88"/>
        <v>0</v>
      </c>
      <c r="Q233" s="585">
        <f>SUM(Q230:Q232)</f>
        <v>-2168</v>
      </c>
    </row>
    <row r="234" spans="1:18" s="578" customFormat="1" ht="15" customHeight="1" x14ac:dyDescent="0.25">
      <c r="A234" s="1964"/>
      <c r="B234" s="1967"/>
      <c r="C234" s="1970"/>
      <c r="D234" s="648" t="s">
        <v>131</v>
      </c>
      <c r="E234" s="537">
        <v>63</v>
      </c>
      <c r="F234" s="537">
        <v>150</v>
      </c>
      <c r="G234" s="537">
        <v>50</v>
      </c>
      <c r="H234" s="657">
        <v>0</v>
      </c>
      <c r="I234" s="657"/>
      <c r="J234" s="657"/>
      <c r="K234" s="657"/>
      <c r="L234" s="657"/>
      <c r="M234" s="657"/>
      <c r="N234" s="576"/>
      <c r="O234" s="576"/>
      <c r="P234" s="1281"/>
      <c r="Q234" s="580">
        <f>SUM(E234:P234)</f>
        <v>263</v>
      </c>
    </row>
    <row r="235" spans="1:18" s="578" customFormat="1" ht="15" customHeight="1" x14ac:dyDescent="0.25">
      <c r="A235" s="1964"/>
      <c r="B235" s="1967"/>
      <c r="C235" s="1970"/>
      <c r="D235" s="648" t="s">
        <v>320</v>
      </c>
      <c r="E235" s="537">
        <v>0</v>
      </c>
      <c r="F235" s="537">
        <v>0</v>
      </c>
      <c r="G235" s="537">
        <v>0</v>
      </c>
      <c r="H235" s="537">
        <v>0</v>
      </c>
      <c r="I235" s="537"/>
      <c r="J235" s="537"/>
      <c r="K235" s="537"/>
      <c r="L235" s="537"/>
      <c r="M235" s="537"/>
      <c r="N235" s="576"/>
      <c r="O235" s="576"/>
      <c r="P235" s="1281"/>
      <c r="Q235" s="580">
        <f t="shared" ref="Q235:Q236" si="89">SUM(E235:P235)</f>
        <v>0</v>
      </c>
    </row>
    <row r="236" spans="1:18" s="578" customFormat="1" ht="15" customHeight="1" x14ac:dyDescent="0.25">
      <c r="A236" s="1964"/>
      <c r="B236" s="1967"/>
      <c r="C236" s="1970"/>
      <c r="D236" s="648" t="s">
        <v>132</v>
      </c>
      <c r="E236" s="537">
        <v>540</v>
      </c>
      <c r="F236" s="537">
        <v>400</v>
      </c>
      <c r="G236" s="537">
        <v>100</v>
      </c>
      <c r="H236" s="537">
        <v>865</v>
      </c>
      <c r="I236" s="537"/>
      <c r="J236" s="537"/>
      <c r="K236" s="537"/>
      <c r="L236" s="537"/>
      <c r="M236" s="537"/>
      <c r="N236" s="576"/>
      <c r="O236" s="576"/>
      <c r="P236" s="1281"/>
      <c r="Q236" s="580">
        <f t="shared" si="89"/>
        <v>1905</v>
      </c>
    </row>
    <row r="237" spans="1:18" s="578" customFormat="1" ht="15" customHeight="1" x14ac:dyDescent="0.25">
      <c r="A237" s="1964"/>
      <c r="B237" s="1967"/>
      <c r="C237" s="1971"/>
      <c r="D237" s="586" t="s">
        <v>133</v>
      </c>
      <c r="E237" s="663">
        <f t="shared" ref="E237:P237" si="90">SUM(E234:E236)</f>
        <v>603</v>
      </c>
      <c r="F237" s="663">
        <f t="shared" si="90"/>
        <v>550</v>
      </c>
      <c r="G237" s="663">
        <f t="shared" si="90"/>
        <v>150</v>
      </c>
      <c r="H237" s="663">
        <f t="shared" si="90"/>
        <v>865</v>
      </c>
      <c r="I237" s="663">
        <f t="shared" si="90"/>
        <v>0</v>
      </c>
      <c r="J237" s="591">
        <f t="shared" si="90"/>
        <v>0</v>
      </c>
      <c r="K237" s="591">
        <f t="shared" si="90"/>
        <v>0</v>
      </c>
      <c r="L237" s="591">
        <f t="shared" si="90"/>
        <v>0</v>
      </c>
      <c r="M237" s="584">
        <f t="shared" si="90"/>
        <v>0</v>
      </c>
      <c r="N237" s="584">
        <f t="shared" si="90"/>
        <v>0</v>
      </c>
      <c r="O237" s="584">
        <f t="shared" si="90"/>
        <v>0</v>
      </c>
      <c r="P237" s="1290">
        <f t="shared" si="90"/>
        <v>0</v>
      </c>
      <c r="Q237" s="585">
        <f>SUM(Q234:Q236)</f>
        <v>2168</v>
      </c>
    </row>
    <row r="238" spans="1:18" s="578" customFormat="1" ht="15" customHeight="1" x14ac:dyDescent="0.25">
      <c r="A238" s="1964"/>
      <c r="B238" s="1967"/>
      <c r="C238" s="1997" t="s">
        <v>136</v>
      </c>
      <c r="D238" s="588" t="s">
        <v>213</v>
      </c>
      <c r="E238" s="596"/>
      <c r="F238" s="596"/>
      <c r="G238" s="596"/>
      <c r="H238" s="596"/>
      <c r="I238" s="596"/>
      <c r="J238" s="597"/>
      <c r="K238" s="596"/>
      <c r="L238" s="597"/>
      <c r="M238" s="1323"/>
      <c r="N238" s="590"/>
      <c r="O238" s="590"/>
      <c r="P238" s="1283"/>
      <c r="Q238" s="580">
        <f>SUM(E238:P238)</f>
        <v>0</v>
      </c>
    </row>
    <row r="239" spans="1:18" s="593" customFormat="1" ht="15" customHeight="1" thickBot="1" x14ac:dyDescent="0.3">
      <c r="A239" s="1965"/>
      <c r="B239" s="1968"/>
      <c r="C239" s="1972"/>
      <c r="D239" s="645" t="s">
        <v>138</v>
      </c>
      <c r="E239" s="649">
        <f>SUM(E238:E238)</f>
        <v>0</v>
      </c>
      <c r="F239" s="634">
        <f t="shared" ref="F239:Q239" si="91">SUM(F238:F238)</f>
        <v>0</v>
      </c>
      <c r="G239" s="634">
        <f t="shared" si="91"/>
        <v>0</v>
      </c>
      <c r="H239" s="634">
        <f t="shared" si="91"/>
        <v>0</v>
      </c>
      <c r="I239" s="634">
        <f t="shared" si="91"/>
        <v>0</v>
      </c>
      <c r="J239" s="634">
        <f t="shared" si="91"/>
        <v>0</v>
      </c>
      <c r="K239" s="634">
        <f t="shared" si="91"/>
        <v>0</v>
      </c>
      <c r="L239" s="634">
        <f t="shared" si="91"/>
        <v>0</v>
      </c>
      <c r="M239" s="634">
        <f t="shared" si="91"/>
        <v>0</v>
      </c>
      <c r="N239" s="634">
        <f t="shared" si="91"/>
        <v>0</v>
      </c>
      <c r="O239" s="634">
        <f t="shared" si="91"/>
        <v>0</v>
      </c>
      <c r="P239" s="1305">
        <f t="shared" si="91"/>
        <v>0</v>
      </c>
      <c r="Q239" s="650">
        <f t="shared" si="91"/>
        <v>0</v>
      </c>
      <c r="R239" s="1285">
        <f>Q233+Q237+Q239</f>
        <v>0</v>
      </c>
    </row>
    <row r="240" spans="1:18" s="607" customFormat="1" ht="4.5" customHeight="1" thickBot="1" x14ac:dyDescent="0.3">
      <c r="A240" s="1115"/>
      <c r="B240" s="1117"/>
      <c r="C240" s="1116"/>
      <c r="D240" s="647"/>
      <c r="E240" s="605"/>
      <c r="F240" s="604"/>
      <c r="G240" s="604"/>
      <c r="H240" s="604"/>
      <c r="I240" s="604"/>
      <c r="J240" s="604"/>
      <c r="K240" s="1286"/>
      <c r="L240" s="1299"/>
      <c r="M240" s="605"/>
      <c r="N240" s="604"/>
      <c r="O240" s="604"/>
      <c r="P240" s="1286"/>
      <c r="Q240" s="606"/>
    </row>
    <row r="241" spans="1:18" s="578" customFormat="1" ht="15" customHeight="1" x14ac:dyDescent="0.25">
      <c r="A241" s="1963">
        <v>15</v>
      </c>
      <c r="B241" s="1966" t="s">
        <v>269</v>
      </c>
      <c r="C241" s="1969" t="s">
        <v>127</v>
      </c>
      <c r="D241" s="637" t="s">
        <v>128</v>
      </c>
      <c r="E241" s="655">
        <v>-848</v>
      </c>
      <c r="F241" s="655">
        <v>-3666</v>
      </c>
      <c r="G241" s="655">
        <v>0</v>
      </c>
      <c r="H241" s="655">
        <v>-158</v>
      </c>
      <c r="I241" s="655"/>
      <c r="J241" s="655"/>
      <c r="K241" s="655"/>
      <c r="L241" s="655"/>
      <c r="M241" s="609"/>
      <c r="N241" s="656"/>
      <c r="O241" s="656"/>
      <c r="P241" s="1289"/>
      <c r="Q241" s="611">
        <f t="shared" ref="Q241" si="92">SUM(E241:P241)</f>
        <v>-4672</v>
      </c>
    </row>
    <row r="242" spans="1:18" s="578" customFormat="1" ht="15" customHeight="1" x14ac:dyDescent="0.25">
      <c r="A242" s="1964"/>
      <c r="B242" s="1967"/>
      <c r="C242" s="1970"/>
      <c r="D242" s="648" t="s">
        <v>319</v>
      </c>
      <c r="E242" s="537">
        <v>-2072</v>
      </c>
      <c r="F242" s="537">
        <v>-1836</v>
      </c>
      <c r="G242" s="537">
        <v>-8459</v>
      </c>
      <c r="H242" s="537">
        <v>-7500</v>
      </c>
      <c r="I242" s="537"/>
      <c r="J242" s="537"/>
      <c r="K242" s="537"/>
      <c r="L242" s="537"/>
      <c r="M242" s="576"/>
      <c r="N242" s="581"/>
      <c r="O242" s="581"/>
      <c r="P242" s="1281"/>
      <c r="Q242" s="577">
        <f>SUM(E242:P242)</f>
        <v>-19867</v>
      </c>
    </row>
    <row r="243" spans="1:18" s="578" customFormat="1" ht="15" customHeight="1" x14ac:dyDescent="0.25">
      <c r="A243" s="1964"/>
      <c r="B243" s="1967"/>
      <c r="C243" s="1970"/>
      <c r="D243" s="648" t="s">
        <v>129</v>
      </c>
      <c r="E243" s="537">
        <v>-3609</v>
      </c>
      <c r="F243" s="537">
        <v>-7057</v>
      </c>
      <c r="G243" s="537">
        <v>-8654</v>
      </c>
      <c r="H243" s="537">
        <v>-4841</v>
      </c>
      <c r="I243" s="537"/>
      <c r="J243" s="537"/>
      <c r="K243" s="537"/>
      <c r="L243" s="537"/>
      <c r="M243" s="576"/>
      <c r="N243" s="576"/>
      <c r="O243" s="576"/>
      <c r="P243" s="1281"/>
      <c r="Q243" s="580">
        <f>SUM(E243:P243)</f>
        <v>-24161</v>
      </c>
    </row>
    <row r="244" spans="1:18" s="578" customFormat="1" ht="15" customHeight="1" x14ac:dyDescent="0.25">
      <c r="A244" s="1964"/>
      <c r="B244" s="1967"/>
      <c r="C244" s="1970"/>
      <c r="D244" s="586" t="s">
        <v>130</v>
      </c>
      <c r="E244" s="591">
        <f t="shared" ref="E244:P244" si="93">SUM(E241:E243)</f>
        <v>-6529</v>
      </c>
      <c r="F244" s="591">
        <f t="shared" si="93"/>
        <v>-12559</v>
      </c>
      <c r="G244" s="591">
        <f t="shared" si="93"/>
        <v>-17113</v>
      </c>
      <c r="H244" s="591">
        <f t="shared" si="93"/>
        <v>-12499</v>
      </c>
      <c r="I244" s="591">
        <f t="shared" si="93"/>
        <v>0</v>
      </c>
      <c r="J244" s="591">
        <f t="shared" si="93"/>
        <v>0</v>
      </c>
      <c r="K244" s="591">
        <f t="shared" si="93"/>
        <v>0</v>
      </c>
      <c r="L244" s="591">
        <f t="shared" si="93"/>
        <v>0</v>
      </c>
      <c r="M244" s="591">
        <f t="shared" si="93"/>
        <v>0</v>
      </c>
      <c r="N244" s="584">
        <f t="shared" si="93"/>
        <v>0</v>
      </c>
      <c r="O244" s="584">
        <f t="shared" si="93"/>
        <v>0</v>
      </c>
      <c r="P244" s="1290">
        <f t="shared" si="93"/>
        <v>0</v>
      </c>
      <c r="Q244" s="585">
        <f>SUM(Q241:Q243)</f>
        <v>-48700</v>
      </c>
    </row>
    <row r="245" spans="1:18" s="578" customFormat="1" ht="15" customHeight="1" x14ac:dyDescent="0.25">
      <c r="A245" s="1964"/>
      <c r="B245" s="1967"/>
      <c r="C245" s="1970"/>
      <c r="D245" s="648" t="s">
        <v>131</v>
      </c>
      <c r="E245" s="537">
        <v>10170</v>
      </c>
      <c r="F245" s="537">
        <v>5388</v>
      </c>
      <c r="G245" s="537">
        <v>6246</v>
      </c>
      <c r="H245" s="657">
        <v>2220</v>
      </c>
      <c r="I245" s="657"/>
      <c r="J245" s="657"/>
      <c r="K245" s="657"/>
      <c r="L245" s="657"/>
      <c r="M245" s="657"/>
      <c r="N245" s="576"/>
      <c r="O245" s="576"/>
      <c r="P245" s="1281"/>
      <c r="Q245" s="580">
        <f>SUM(E245:P245)</f>
        <v>24024</v>
      </c>
    </row>
    <row r="246" spans="1:18" s="578" customFormat="1" ht="15" customHeight="1" x14ac:dyDescent="0.25">
      <c r="A246" s="1964"/>
      <c r="B246" s="1967"/>
      <c r="C246" s="1970"/>
      <c r="D246" s="648" t="s">
        <v>320</v>
      </c>
      <c r="E246" s="537">
        <v>6511</v>
      </c>
      <c r="F246" s="537">
        <v>5895</v>
      </c>
      <c r="G246" s="537">
        <v>316</v>
      </c>
      <c r="H246" s="537">
        <v>282</v>
      </c>
      <c r="I246" s="537"/>
      <c r="J246" s="537"/>
      <c r="K246" s="537"/>
      <c r="L246" s="537"/>
      <c r="M246" s="537"/>
      <c r="N246" s="576"/>
      <c r="O246" s="576"/>
      <c r="P246" s="1281"/>
      <c r="Q246" s="580">
        <f t="shared" ref="Q246:Q247" si="94">SUM(E246:P246)</f>
        <v>13004</v>
      </c>
    </row>
    <row r="247" spans="1:18" s="578" customFormat="1" ht="15" customHeight="1" x14ac:dyDescent="0.25">
      <c r="A247" s="1964"/>
      <c r="B247" s="1967"/>
      <c r="C247" s="1970"/>
      <c r="D247" s="648" t="s">
        <v>132</v>
      </c>
      <c r="E247" s="537">
        <v>8719</v>
      </c>
      <c r="F247" s="537">
        <v>694</v>
      </c>
      <c r="G247" s="537">
        <v>37</v>
      </c>
      <c r="H247" s="537">
        <v>269</v>
      </c>
      <c r="I247" s="537"/>
      <c r="J247" s="537"/>
      <c r="K247" s="537"/>
      <c r="L247" s="537"/>
      <c r="M247" s="537"/>
      <c r="N247" s="576"/>
      <c r="O247" s="576"/>
      <c r="P247" s="1281"/>
      <c r="Q247" s="580">
        <f t="shared" si="94"/>
        <v>9719</v>
      </c>
    </row>
    <row r="248" spans="1:18" s="578" customFormat="1" ht="15" customHeight="1" x14ac:dyDescent="0.25">
      <c r="A248" s="1964"/>
      <c r="B248" s="1967"/>
      <c r="C248" s="1971"/>
      <c r="D248" s="586" t="s">
        <v>133</v>
      </c>
      <c r="E248" s="663">
        <f t="shared" ref="E248:P248" si="95">SUM(E245:E247)</f>
        <v>25400</v>
      </c>
      <c r="F248" s="663">
        <f t="shared" si="95"/>
        <v>11977</v>
      </c>
      <c r="G248" s="663">
        <f t="shared" si="95"/>
        <v>6599</v>
      </c>
      <c r="H248" s="663">
        <f t="shared" si="95"/>
        <v>2771</v>
      </c>
      <c r="I248" s="663">
        <f t="shared" si="95"/>
        <v>0</v>
      </c>
      <c r="J248" s="591">
        <f t="shared" si="95"/>
        <v>0</v>
      </c>
      <c r="K248" s="591">
        <f t="shared" si="95"/>
        <v>0</v>
      </c>
      <c r="L248" s="591">
        <f t="shared" si="95"/>
        <v>0</v>
      </c>
      <c r="M248" s="584">
        <f t="shared" si="95"/>
        <v>0</v>
      </c>
      <c r="N248" s="584">
        <f t="shared" si="95"/>
        <v>0</v>
      </c>
      <c r="O248" s="584">
        <f t="shared" si="95"/>
        <v>0</v>
      </c>
      <c r="P248" s="1290">
        <f t="shared" si="95"/>
        <v>0</v>
      </c>
      <c r="Q248" s="585">
        <f>SUM(Q245:Q247)</f>
        <v>46747</v>
      </c>
    </row>
    <row r="249" spans="1:18" s="578" customFormat="1" ht="15" customHeight="1" x14ac:dyDescent="0.25">
      <c r="A249" s="1964"/>
      <c r="B249" s="1967"/>
      <c r="C249" s="1970" t="s">
        <v>136</v>
      </c>
      <c r="D249" s="588" t="s">
        <v>143</v>
      </c>
      <c r="E249" s="596">
        <v>8587</v>
      </c>
      <c r="F249" s="596">
        <v>4182</v>
      </c>
      <c r="G249" s="596">
        <v>6799</v>
      </c>
      <c r="H249" s="596">
        <v>9728</v>
      </c>
      <c r="I249" s="596"/>
      <c r="J249" s="590"/>
      <c r="K249" s="596"/>
      <c r="L249" s="590"/>
      <c r="M249" s="590"/>
      <c r="N249" s="590"/>
      <c r="O249" s="590"/>
      <c r="P249" s="1283"/>
      <c r="Q249" s="580">
        <f t="shared" ref="Q249:Q254" si="96">SUM(E249:P249)</f>
        <v>29296</v>
      </c>
    </row>
    <row r="250" spans="1:18" s="578" customFormat="1" ht="15" customHeight="1" x14ac:dyDescent="0.25">
      <c r="A250" s="1964"/>
      <c r="B250" s="1967"/>
      <c r="C250" s="1970"/>
      <c r="D250" s="588" t="s">
        <v>467</v>
      </c>
      <c r="E250" s="596">
        <v>-27458</v>
      </c>
      <c r="F250" s="596">
        <v>-3600</v>
      </c>
      <c r="G250" s="596"/>
      <c r="H250" s="596"/>
      <c r="I250" s="596"/>
      <c r="J250" s="590"/>
      <c r="K250" s="596"/>
      <c r="L250" s="590"/>
      <c r="M250" s="590"/>
      <c r="N250" s="590"/>
      <c r="O250" s="590"/>
      <c r="P250" s="1283"/>
      <c r="Q250" s="580">
        <f t="shared" si="96"/>
        <v>-31058</v>
      </c>
    </row>
    <row r="251" spans="1:18" s="578" customFormat="1" ht="14.25" hidden="1" customHeight="1" x14ac:dyDescent="0.25">
      <c r="A251" s="1964"/>
      <c r="B251" s="1967"/>
      <c r="C251" s="1970"/>
      <c r="D251" s="588" t="s">
        <v>469</v>
      </c>
      <c r="E251" s="596"/>
      <c r="F251" s="596"/>
      <c r="G251" s="596"/>
      <c r="H251" s="596"/>
      <c r="I251" s="596"/>
      <c r="J251" s="590"/>
      <c r="K251" s="596"/>
      <c r="L251" s="590"/>
      <c r="M251" s="590"/>
      <c r="N251" s="590"/>
      <c r="O251" s="590"/>
      <c r="P251" s="1283"/>
      <c r="Q251" s="580">
        <f t="shared" si="96"/>
        <v>0</v>
      </c>
    </row>
    <row r="252" spans="1:18" s="578" customFormat="1" ht="15" hidden="1" customHeight="1" x14ac:dyDescent="0.25">
      <c r="A252" s="1964"/>
      <c r="B252" s="1967"/>
      <c r="C252" s="1970"/>
      <c r="D252" s="588" t="s">
        <v>468</v>
      </c>
      <c r="E252" s="596"/>
      <c r="F252" s="596"/>
      <c r="G252" s="596"/>
      <c r="H252" s="596"/>
      <c r="I252" s="596"/>
      <c r="J252" s="590"/>
      <c r="K252" s="596"/>
      <c r="L252" s="590"/>
      <c r="M252" s="590"/>
      <c r="N252" s="590"/>
      <c r="O252" s="590"/>
      <c r="P252" s="1283"/>
      <c r="Q252" s="580">
        <f t="shared" si="96"/>
        <v>0</v>
      </c>
    </row>
    <row r="253" spans="1:18" s="578" customFormat="1" ht="15" customHeight="1" x14ac:dyDescent="0.25">
      <c r="A253" s="1964"/>
      <c r="B253" s="1967"/>
      <c r="C253" s="1970"/>
      <c r="D253" s="588" t="s">
        <v>470</v>
      </c>
      <c r="E253" s="596"/>
      <c r="F253" s="596">
        <v>3715</v>
      </c>
      <c r="G253" s="596"/>
      <c r="H253" s="596"/>
      <c r="I253" s="596"/>
      <c r="J253" s="590"/>
      <c r="K253" s="596"/>
      <c r="L253" s="590"/>
      <c r="M253" s="590"/>
      <c r="N253" s="590"/>
      <c r="O253" s="590"/>
      <c r="P253" s="1283"/>
      <c r="Q253" s="580">
        <f t="shared" si="96"/>
        <v>3715</v>
      </c>
    </row>
    <row r="254" spans="1:18" s="578" customFormat="1" ht="15" hidden="1" customHeight="1" x14ac:dyDescent="0.25">
      <c r="A254" s="1964"/>
      <c r="B254" s="1967"/>
      <c r="C254" s="1970"/>
      <c r="D254" s="588" t="s">
        <v>471</v>
      </c>
      <c r="E254" s="596"/>
      <c r="F254" s="596"/>
      <c r="G254" s="666"/>
      <c r="H254" s="641"/>
      <c r="I254" s="596"/>
      <c r="J254" s="590"/>
      <c r="K254" s="596"/>
      <c r="L254" s="590"/>
      <c r="M254" s="590"/>
      <c r="N254" s="590"/>
      <c r="O254" s="590"/>
      <c r="P254" s="1283"/>
      <c r="Q254" s="580">
        <f t="shared" si="96"/>
        <v>0</v>
      </c>
    </row>
    <row r="255" spans="1:18" s="593" customFormat="1" ht="15" customHeight="1" thickBot="1" x14ac:dyDescent="0.3">
      <c r="A255" s="1965"/>
      <c r="B255" s="1968"/>
      <c r="C255" s="1972"/>
      <c r="D255" s="645" t="s">
        <v>138</v>
      </c>
      <c r="E255" s="649">
        <f t="shared" ref="E255:Q255" si="97">SUM(E249:E254)</f>
        <v>-18871</v>
      </c>
      <c r="F255" s="649">
        <f t="shared" si="97"/>
        <v>4297</v>
      </c>
      <c r="G255" s="667">
        <f t="shared" si="97"/>
        <v>6799</v>
      </c>
      <c r="H255" s="649">
        <f t="shared" si="97"/>
        <v>9728</v>
      </c>
      <c r="I255" s="649">
        <f t="shared" si="97"/>
        <v>0</v>
      </c>
      <c r="J255" s="649">
        <f t="shared" si="97"/>
        <v>0</v>
      </c>
      <c r="K255" s="649">
        <f t="shared" si="97"/>
        <v>0</v>
      </c>
      <c r="L255" s="649">
        <f t="shared" si="97"/>
        <v>0</v>
      </c>
      <c r="M255" s="649">
        <f t="shared" si="97"/>
        <v>0</v>
      </c>
      <c r="N255" s="649">
        <f t="shared" si="97"/>
        <v>0</v>
      </c>
      <c r="O255" s="649">
        <f t="shared" si="97"/>
        <v>0</v>
      </c>
      <c r="P255" s="1331">
        <f t="shared" si="97"/>
        <v>0</v>
      </c>
      <c r="Q255" s="650">
        <f t="shared" si="97"/>
        <v>1953</v>
      </c>
      <c r="R255" s="1285">
        <f>Q244+Q248+Q255</f>
        <v>0</v>
      </c>
    </row>
    <row r="256" spans="1:18" s="593" customFormat="1" ht="6.75" customHeight="1" thickBot="1" x14ac:dyDescent="0.3">
      <c r="A256" s="668"/>
      <c r="B256" s="662"/>
      <c r="C256" s="669"/>
      <c r="D256" s="669"/>
      <c r="E256" s="1114"/>
      <c r="F256" s="1114"/>
      <c r="G256" s="670"/>
      <c r="H256" s="1332"/>
      <c r="I256" s="1114"/>
      <c r="J256" s="1114"/>
      <c r="K256" s="1114"/>
      <c r="L256" s="1114"/>
      <c r="M256" s="1114"/>
      <c r="N256" s="1114"/>
      <c r="O256" s="1114"/>
      <c r="P256" s="670"/>
      <c r="Q256" s="671"/>
    </row>
    <row r="257" spans="1:16313" s="607" customFormat="1" ht="14.25" customHeight="1" x14ac:dyDescent="0.25">
      <c r="A257" s="1979">
        <v>16</v>
      </c>
      <c r="B257" s="1966" t="s">
        <v>472</v>
      </c>
      <c r="C257" s="1969" t="s">
        <v>127</v>
      </c>
      <c r="D257" s="637" t="s">
        <v>128</v>
      </c>
      <c r="E257" s="672"/>
      <c r="F257" s="673"/>
      <c r="G257" s="674"/>
      <c r="H257" s="672"/>
      <c r="I257" s="673"/>
      <c r="J257" s="673"/>
      <c r="K257" s="673"/>
      <c r="L257" s="673"/>
      <c r="M257" s="673"/>
      <c r="N257" s="673"/>
      <c r="O257" s="673"/>
      <c r="P257" s="674"/>
      <c r="Q257" s="611">
        <f>SUM(E257:P257)</f>
        <v>0</v>
      </c>
    </row>
    <row r="258" spans="1:16313" s="607" customFormat="1" ht="14.25" customHeight="1" x14ac:dyDescent="0.25">
      <c r="A258" s="1980"/>
      <c r="B258" s="1967"/>
      <c r="C258" s="1970"/>
      <c r="D258" s="648" t="s">
        <v>319</v>
      </c>
      <c r="E258" s="675"/>
      <c r="F258" s="676"/>
      <c r="G258" s="677"/>
      <c r="H258" s="675"/>
      <c r="I258" s="676"/>
      <c r="J258" s="676"/>
      <c r="K258" s="676"/>
      <c r="L258" s="676"/>
      <c r="M258" s="676"/>
      <c r="N258" s="676"/>
      <c r="O258" s="676"/>
      <c r="P258" s="677"/>
      <c r="Q258" s="580">
        <f>SUM(E258:P258)</f>
        <v>0</v>
      </c>
    </row>
    <row r="259" spans="1:16313" s="607" customFormat="1" ht="14.25" customHeight="1" x14ac:dyDescent="0.25">
      <c r="A259" s="1980"/>
      <c r="B259" s="1967"/>
      <c r="C259" s="1970"/>
      <c r="D259" s="648" t="s">
        <v>129</v>
      </c>
      <c r="E259" s="675"/>
      <c r="F259" s="676"/>
      <c r="G259" s="677"/>
      <c r="H259" s="675"/>
      <c r="I259" s="676"/>
      <c r="J259" s="676"/>
      <c r="K259" s="676"/>
      <c r="L259" s="676"/>
      <c r="M259" s="676"/>
      <c r="N259" s="676"/>
      <c r="O259" s="676"/>
      <c r="P259" s="1333"/>
      <c r="Q259" s="580">
        <f>SUM(E259:P259)</f>
        <v>0</v>
      </c>
    </row>
    <row r="260" spans="1:16313" s="607" customFormat="1" ht="14.25" customHeight="1" x14ac:dyDescent="0.25">
      <c r="A260" s="1980"/>
      <c r="B260" s="1967"/>
      <c r="C260" s="1970"/>
      <c r="D260" s="586" t="s">
        <v>130</v>
      </c>
      <c r="E260" s="630">
        <f>SUM(E257:E259)</f>
        <v>0</v>
      </c>
      <c r="F260" s="591">
        <f t="shared" ref="F260" si="98">SUM(F257:F259)</f>
        <v>0</v>
      </c>
      <c r="G260" s="678">
        <f>SUM(G257:G259)</f>
        <v>0</v>
      </c>
      <c r="H260" s="630">
        <f t="shared" ref="H260:I260" si="99">SUM(H257:H259)</f>
        <v>0</v>
      </c>
      <c r="I260" s="591">
        <f t="shared" si="99"/>
        <v>0</v>
      </c>
      <c r="J260" s="591">
        <f>SUM(J257:J259)</f>
        <v>0</v>
      </c>
      <c r="K260" s="591">
        <f t="shared" ref="K260:P260" si="100">SUM(K257:K259)</f>
        <v>0</v>
      </c>
      <c r="L260" s="591">
        <f t="shared" si="100"/>
        <v>0</v>
      </c>
      <c r="M260" s="591">
        <f t="shared" si="100"/>
        <v>0</v>
      </c>
      <c r="N260" s="591">
        <f t="shared" si="100"/>
        <v>0</v>
      </c>
      <c r="O260" s="591">
        <f t="shared" si="100"/>
        <v>0</v>
      </c>
      <c r="P260" s="1298">
        <f t="shared" si="100"/>
        <v>0</v>
      </c>
      <c r="Q260" s="592">
        <f>SUM(Q257:Q259)</f>
        <v>0</v>
      </c>
    </row>
    <row r="261" spans="1:16313" s="607" customFormat="1" ht="14.25" customHeight="1" x14ac:dyDescent="0.25">
      <c r="A261" s="1980"/>
      <c r="B261" s="1967"/>
      <c r="C261" s="1970"/>
      <c r="D261" s="648" t="s">
        <v>131</v>
      </c>
      <c r="E261" s="675"/>
      <c r="F261" s="676"/>
      <c r="G261" s="677"/>
      <c r="H261" s="675"/>
      <c r="I261" s="676"/>
      <c r="J261" s="676"/>
      <c r="K261" s="676"/>
      <c r="L261" s="676"/>
      <c r="M261" s="676"/>
      <c r="N261" s="676"/>
      <c r="O261" s="676"/>
      <c r="P261" s="1333"/>
      <c r="Q261" s="580">
        <f>SUM(E261:P261)</f>
        <v>0</v>
      </c>
    </row>
    <row r="262" spans="1:16313" s="607" customFormat="1" ht="14.25" customHeight="1" x14ac:dyDescent="0.25">
      <c r="A262" s="1980"/>
      <c r="B262" s="1967"/>
      <c r="C262" s="1970"/>
      <c r="D262" s="648" t="s">
        <v>320</v>
      </c>
      <c r="E262" s="675"/>
      <c r="F262" s="676"/>
      <c r="G262" s="677"/>
      <c r="H262" s="675"/>
      <c r="I262" s="676"/>
      <c r="J262" s="676"/>
      <c r="K262" s="676"/>
      <c r="L262" s="676"/>
      <c r="M262" s="676"/>
      <c r="N262" s="676"/>
      <c r="O262" s="676"/>
      <c r="P262" s="1333"/>
      <c r="Q262" s="580">
        <f t="shared" ref="Q262:Q263" si="101">SUM(E262:P262)</f>
        <v>0</v>
      </c>
    </row>
    <row r="263" spans="1:16313" s="607" customFormat="1" ht="14.25" customHeight="1" x14ac:dyDescent="0.25">
      <c r="A263" s="1980"/>
      <c r="B263" s="1967"/>
      <c r="C263" s="1970"/>
      <c r="D263" s="648" t="s">
        <v>132</v>
      </c>
      <c r="E263" s="675"/>
      <c r="F263" s="676"/>
      <c r="G263" s="677"/>
      <c r="H263" s="675"/>
      <c r="I263" s="676"/>
      <c r="J263" s="676"/>
      <c r="K263" s="676"/>
      <c r="L263" s="676"/>
      <c r="M263" s="676"/>
      <c r="N263" s="676"/>
      <c r="O263" s="676"/>
      <c r="P263" s="1333"/>
      <c r="Q263" s="580">
        <f t="shared" si="101"/>
        <v>0</v>
      </c>
    </row>
    <row r="264" spans="1:16313" s="607" customFormat="1" ht="14.25" customHeight="1" x14ac:dyDescent="0.25">
      <c r="A264" s="1980"/>
      <c r="B264" s="1967"/>
      <c r="C264" s="1971"/>
      <c r="D264" s="679" t="s">
        <v>133</v>
      </c>
      <c r="E264" s="680">
        <f>SUM(E261:E263)</f>
        <v>0</v>
      </c>
      <c r="F264" s="663">
        <f>SUM(F261:F263)</f>
        <v>0</v>
      </c>
      <c r="G264" s="681">
        <f>SUM(G261:G263)</f>
        <v>0</v>
      </c>
      <c r="H264" s="680">
        <f>SUM(H261:H263)</f>
        <v>0</v>
      </c>
      <c r="I264" s="663">
        <f t="shared" ref="I264" si="102">SUM(I261:I263)</f>
        <v>0</v>
      </c>
      <c r="J264" s="663">
        <f>SUM(J261:J263)</f>
        <v>0</v>
      </c>
      <c r="K264" s="663">
        <f t="shared" ref="K264:P264" si="103">SUM(K261:K263)</f>
        <v>0</v>
      </c>
      <c r="L264" s="663">
        <f t="shared" si="103"/>
        <v>0</v>
      </c>
      <c r="M264" s="663">
        <f t="shared" si="103"/>
        <v>0</v>
      </c>
      <c r="N264" s="663">
        <f t="shared" si="103"/>
        <v>0</v>
      </c>
      <c r="O264" s="663">
        <f t="shared" si="103"/>
        <v>0</v>
      </c>
      <c r="P264" s="1334">
        <f t="shared" si="103"/>
        <v>0</v>
      </c>
      <c r="Q264" s="592">
        <f>SUM(Q261:Q263)</f>
        <v>0</v>
      </c>
    </row>
    <row r="265" spans="1:16313" s="607" customFormat="1" ht="14.25" customHeight="1" x14ac:dyDescent="0.25">
      <c r="A265" s="1980"/>
      <c r="B265" s="1967"/>
      <c r="C265" s="1990" t="s">
        <v>136</v>
      </c>
      <c r="D265" s="682" t="s">
        <v>323</v>
      </c>
      <c r="E265" s="675"/>
      <c r="F265" s="676"/>
      <c r="G265" s="677">
        <v>-3715</v>
      </c>
      <c r="H265" s="675"/>
      <c r="I265" s="676"/>
      <c r="J265" s="676"/>
      <c r="K265" s="676"/>
      <c r="L265" s="676"/>
      <c r="M265" s="676"/>
      <c r="N265" s="676"/>
      <c r="O265" s="676"/>
      <c r="P265" s="1333"/>
      <c r="Q265" s="580">
        <f t="shared" ref="Q265:Q268" si="104">SUM(E265:P265)</f>
        <v>-3715</v>
      </c>
    </row>
    <row r="266" spans="1:16313" s="607" customFormat="1" ht="14.25" customHeight="1" x14ac:dyDescent="0.25">
      <c r="A266" s="1980"/>
      <c r="B266" s="1967"/>
      <c r="C266" s="1967"/>
      <c r="D266" s="682" t="s">
        <v>323</v>
      </c>
      <c r="E266" s="675"/>
      <c r="F266" s="676"/>
      <c r="G266" s="677">
        <v>-3715</v>
      </c>
      <c r="H266" s="675"/>
      <c r="I266" s="676"/>
      <c r="J266" s="676"/>
      <c r="K266" s="676"/>
      <c r="L266" s="676"/>
      <c r="M266" s="676"/>
      <c r="N266" s="676"/>
      <c r="O266" s="676"/>
      <c r="P266" s="1333"/>
      <c r="Q266" s="580">
        <f t="shared" si="104"/>
        <v>-3715</v>
      </c>
    </row>
    <row r="267" spans="1:16313" s="607" customFormat="1" ht="14.25" customHeight="1" x14ac:dyDescent="0.25">
      <c r="A267" s="1980"/>
      <c r="B267" s="1967"/>
      <c r="C267" s="1967"/>
      <c r="D267" s="682" t="s">
        <v>147</v>
      </c>
      <c r="E267" s="675">
        <v>-27458</v>
      </c>
      <c r="F267" s="676">
        <v>-3600</v>
      </c>
      <c r="G267" s="677"/>
      <c r="H267" s="675"/>
      <c r="I267" s="676"/>
      <c r="J267" s="676"/>
      <c r="K267" s="676"/>
      <c r="L267" s="676"/>
      <c r="M267" s="676"/>
      <c r="N267" s="676"/>
      <c r="O267" s="676"/>
      <c r="P267" s="1333"/>
      <c r="Q267" s="580">
        <f t="shared" si="104"/>
        <v>-31058</v>
      </c>
    </row>
    <row r="268" spans="1:16313" s="607" customFormat="1" ht="14.25" customHeight="1" x14ac:dyDescent="0.25">
      <c r="A268" s="1980"/>
      <c r="B268" s="1967"/>
      <c r="C268" s="1967"/>
      <c r="D268" s="682" t="s">
        <v>469</v>
      </c>
      <c r="E268" s="675">
        <v>27458</v>
      </c>
      <c r="F268" s="676">
        <v>3600</v>
      </c>
      <c r="G268" s="677">
        <v>3715</v>
      </c>
      <c r="H268" s="675"/>
      <c r="I268" s="676"/>
      <c r="J268" s="676"/>
      <c r="K268" s="676"/>
      <c r="L268" s="676"/>
      <c r="M268" s="676"/>
      <c r="N268" s="676"/>
      <c r="O268" s="676"/>
      <c r="P268" s="1333"/>
      <c r="Q268" s="580">
        <f t="shared" si="104"/>
        <v>34773</v>
      </c>
      <c r="R268" s="683"/>
      <c r="S268" s="683"/>
      <c r="T268" s="683"/>
      <c r="U268" s="683"/>
      <c r="V268" s="683"/>
      <c r="W268" s="683"/>
      <c r="X268" s="683"/>
      <c r="Y268" s="683"/>
      <c r="Z268" s="683"/>
      <c r="AA268" s="683"/>
      <c r="AB268" s="683"/>
      <c r="AC268" s="683"/>
      <c r="AD268" s="683"/>
      <c r="AE268" s="683"/>
      <c r="AF268" s="683"/>
      <c r="AG268" s="683"/>
      <c r="AH268" s="683"/>
      <c r="AI268" s="683"/>
      <c r="AJ268" s="683"/>
      <c r="AK268" s="683"/>
      <c r="AL268" s="683"/>
      <c r="AM268" s="683"/>
      <c r="AN268" s="683"/>
      <c r="AO268" s="683"/>
      <c r="AP268" s="683"/>
      <c r="AQ268" s="683"/>
      <c r="AR268" s="683"/>
      <c r="AS268" s="683"/>
      <c r="AT268" s="683"/>
      <c r="AU268" s="683"/>
      <c r="AV268" s="683"/>
      <c r="AW268" s="683"/>
      <c r="AX268" s="683"/>
      <c r="AY268" s="683"/>
      <c r="AZ268" s="683"/>
      <c r="BA268" s="683"/>
      <c r="BB268" s="683"/>
      <c r="BC268" s="683"/>
      <c r="BD268" s="683"/>
      <c r="BE268" s="683"/>
      <c r="BF268" s="683"/>
      <c r="BG268" s="683"/>
      <c r="BH268" s="683"/>
      <c r="BI268" s="683"/>
      <c r="BJ268" s="683"/>
      <c r="BK268" s="683"/>
      <c r="BL268" s="683"/>
      <c r="BM268" s="683"/>
      <c r="BN268" s="683"/>
      <c r="BO268" s="683"/>
      <c r="BP268" s="683"/>
      <c r="BQ268" s="683"/>
      <c r="BR268" s="683"/>
      <c r="BS268" s="683"/>
      <c r="BT268" s="683"/>
      <c r="BU268" s="683"/>
      <c r="BV268" s="683"/>
      <c r="BW268" s="683"/>
      <c r="BX268" s="683"/>
      <c r="BY268" s="683"/>
      <c r="BZ268" s="683"/>
      <c r="CA268" s="683"/>
      <c r="CB268" s="683"/>
      <c r="CC268" s="683"/>
      <c r="CD268" s="683"/>
      <c r="CE268" s="683"/>
      <c r="CF268" s="683"/>
      <c r="CG268" s="683"/>
      <c r="CH268" s="683"/>
      <c r="CI268" s="683"/>
      <c r="CJ268" s="683"/>
      <c r="CK268" s="683"/>
      <c r="CL268" s="683"/>
      <c r="CM268" s="683"/>
      <c r="CN268" s="683"/>
      <c r="CO268" s="683"/>
      <c r="CP268" s="683"/>
      <c r="CQ268" s="683"/>
      <c r="CR268" s="683"/>
      <c r="CS268" s="683"/>
      <c r="CT268" s="683"/>
      <c r="CU268" s="683"/>
      <c r="CV268" s="683"/>
      <c r="CW268" s="683"/>
      <c r="CX268" s="683"/>
      <c r="CY268" s="683"/>
      <c r="CZ268" s="683"/>
      <c r="DA268" s="683"/>
      <c r="DB268" s="683"/>
      <c r="DC268" s="683"/>
      <c r="DD268" s="683"/>
      <c r="DE268" s="683"/>
      <c r="DF268" s="683"/>
      <c r="DG268" s="683"/>
      <c r="DH268" s="683"/>
      <c r="DI268" s="683"/>
      <c r="DJ268" s="683"/>
      <c r="DK268" s="683"/>
      <c r="DL268" s="683"/>
      <c r="DM268" s="683"/>
      <c r="DN268" s="683"/>
      <c r="DO268" s="683"/>
      <c r="DP268" s="683"/>
      <c r="DQ268" s="683"/>
      <c r="DR268" s="683"/>
      <c r="DS268" s="683"/>
      <c r="DT268" s="683"/>
      <c r="DU268" s="683"/>
      <c r="DV268" s="683"/>
      <c r="DW268" s="683"/>
      <c r="DX268" s="683"/>
      <c r="DY268" s="683"/>
      <c r="DZ268" s="683"/>
      <c r="EA268" s="683"/>
      <c r="EB268" s="683"/>
      <c r="EC268" s="683"/>
      <c r="ED268" s="683"/>
      <c r="EE268" s="683"/>
      <c r="EF268" s="683"/>
      <c r="EG268" s="683"/>
      <c r="EH268" s="683"/>
      <c r="EI268" s="683"/>
      <c r="EJ268" s="683"/>
      <c r="EK268" s="683"/>
      <c r="EL268" s="683"/>
      <c r="EM268" s="683"/>
      <c r="EN268" s="683"/>
      <c r="EO268" s="683"/>
      <c r="EP268" s="683"/>
      <c r="EQ268" s="683"/>
      <c r="ER268" s="683"/>
      <c r="ES268" s="683"/>
      <c r="ET268" s="683"/>
      <c r="EU268" s="683"/>
      <c r="EV268" s="683"/>
      <c r="EW268" s="683"/>
      <c r="EX268" s="683"/>
      <c r="EY268" s="683"/>
      <c r="EZ268" s="683"/>
      <c r="FA268" s="683"/>
      <c r="FB268" s="683"/>
      <c r="FC268" s="683"/>
      <c r="FD268" s="683"/>
      <c r="FE268" s="683"/>
      <c r="FF268" s="683"/>
      <c r="FG268" s="683"/>
      <c r="FH268" s="683"/>
      <c r="FI268" s="683"/>
      <c r="FJ268" s="683"/>
      <c r="FK268" s="683"/>
      <c r="FL268" s="683"/>
      <c r="FM268" s="683"/>
      <c r="FN268" s="683"/>
      <c r="FO268" s="683"/>
      <c r="FP268" s="683"/>
      <c r="FQ268" s="683"/>
      <c r="FR268" s="683"/>
      <c r="FS268" s="683"/>
      <c r="FT268" s="683"/>
      <c r="FU268" s="683"/>
      <c r="FV268" s="683"/>
      <c r="FW268" s="683"/>
      <c r="FX268" s="683"/>
      <c r="FY268" s="683"/>
      <c r="FZ268" s="683"/>
      <c r="GA268" s="683"/>
      <c r="GB268" s="683"/>
      <c r="GC268" s="683"/>
      <c r="GD268" s="683"/>
      <c r="GE268" s="683"/>
      <c r="GF268" s="683"/>
      <c r="GG268" s="683"/>
      <c r="GH268" s="683"/>
      <c r="GI268" s="683"/>
      <c r="GJ268" s="683"/>
      <c r="GK268" s="683"/>
      <c r="GL268" s="683"/>
      <c r="GM268" s="683"/>
      <c r="GN268" s="683"/>
      <c r="GO268" s="683"/>
      <c r="GP268" s="683"/>
      <c r="GQ268" s="683"/>
      <c r="GR268" s="683"/>
      <c r="GS268" s="683"/>
      <c r="GT268" s="683"/>
      <c r="GU268" s="683"/>
      <c r="GV268" s="683"/>
      <c r="GW268" s="683"/>
      <c r="GX268" s="683"/>
      <c r="GY268" s="683"/>
      <c r="GZ268" s="683"/>
      <c r="HA268" s="683"/>
      <c r="HB268" s="683"/>
      <c r="HC268" s="683"/>
      <c r="HD268" s="683"/>
      <c r="HE268" s="683"/>
      <c r="HF268" s="683"/>
      <c r="HG268" s="683"/>
      <c r="HH268" s="683"/>
      <c r="HI268" s="683"/>
      <c r="HJ268" s="683"/>
      <c r="HK268" s="683"/>
      <c r="HL268" s="683"/>
      <c r="HM268" s="683"/>
      <c r="HN268" s="683"/>
      <c r="HO268" s="683"/>
      <c r="HP268" s="683"/>
      <c r="HQ268" s="683"/>
      <c r="HR268" s="683"/>
      <c r="HS268" s="683"/>
      <c r="HT268" s="683"/>
      <c r="HU268" s="683"/>
      <c r="HV268" s="683"/>
      <c r="HW268" s="683"/>
      <c r="HX268" s="683"/>
      <c r="HY268" s="683"/>
      <c r="HZ268" s="683"/>
      <c r="IA268" s="683"/>
      <c r="IB268" s="683"/>
      <c r="IC268" s="683"/>
      <c r="ID268" s="683"/>
      <c r="IE268" s="683"/>
      <c r="IF268" s="683"/>
      <c r="IG268" s="683"/>
      <c r="IH268" s="683"/>
      <c r="II268" s="683"/>
      <c r="IJ268" s="683"/>
      <c r="IK268" s="683"/>
      <c r="IL268" s="683"/>
      <c r="IM268" s="683"/>
      <c r="IN268" s="683"/>
      <c r="IO268" s="683"/>
      <c r="IP268" s="683"/>
      <c r="IQ268" s="683"/>
      <c r="IR268" s="683"/>
      <c r="IS268" s="683"/>
      <c r="IT268" s="683"/>
      <c r="IU268" s="683"/>
      <c r="IV268" s="683"/>
      <c r="IW268" s="683"/>
      <c r="IX268" s="683"/>
      <c r="IY268" s="683"/>
      <c r="IZ268" s="683"/>
      <c r="JA268" s="683"/>
      <c r="JB268" s="683"/>
      <c r="JC268" s="683"/>
      <c r="JD268" s="683"/>
      <c r="JE268" s="683"/>
      <c r="JF268" s="683"/>
      <c r="JG268" s="683"/>
      <c r="JH268" s="683"/>
      <c r="JI268" s="683"/>
      <c r="JJ268" s="683"/>
      <c r="JK268" s="683"/>
      <c r="JL268" s="683"/>
      <c r="JM268" s="683"/>
      <c r="JN268" s="683"/>
      <c r="JO268" s="683"/>
      <c r="JP268" s="683"/>
      <c r="JQ268" s="683"/>
      <c r="JR268" s="683"/>
      <c r="JS268" s="683"/>
      <c r="JT268" s="683"/>
      <c r="JU268" s="683"/>
      <c r="JV268" s="683"/>
      <c r="JW268" s="683"/>
      <c r="JX268" s="683"/>
      <c r="JY268" s="683"/>
      <c r="JZ268" s="683"/>
      <c r="KA268" s="683"/>
      <c r="KB268" s="683"/>
      <c r="KC268" s="683"/>
      <c r="KD268" s="683"/>
      <c r="KE268" s="683"/>
      <c r="KF268" s="683"/>
      <c r="KG268" s="683"/>
      <c r="KH268" s="683"/>
      <c r="KI268" s="683"/>
      <c r="KJ268" s="683"/>
      <c r="KK268" s="683"/>
      <c r="KL268" s="683"/>
      <c r="KM268" s="683"/>
      <c r="KN268" s="683"/>
      <c r="KO268" s="683"/>
      <c r="KP268" s="683"/>
      <c r="KQ268" s="683"/>
      <c r="KR268" s="683"/>
      <c r="KS268" s="683"/>
      <c r="KT268" s="683"/>
      <c r="KU268" s="683"/>
      <c r="KV268" s="683"/>
      <c r="KW268" s="683"/>
      <c r="KX268" s="683"/>
      <c r="KY268" s="683"/>
      <c r="KZ268" s="683"/>
      <c r="LA268" s="683"/>
      <c r="LB268" s="683"/>
      <c r="LC268" s="683"/>
      <c r="LD268" s="683"/>
      <c r="LE268" s="683"/>
      <c r="LF268" s="683"/>
      <c r="LG268" s="683"/>
      <c r="LH268" s="683"/>
      <c r="LI268" s="683"/>
      <c r="LJ268" s="683"/>
      <c r="LK268" s="683"/>
      <c r="LL268" s="683"/>
      <c r="LM268" s="683"/>
      <c r="LN268" s="683"/>
      <c r="LO268" s="683"/>
      <c r="LP268" s="683"/>
      <c r="LQ268" s="683"/>
      <c r="LR268" s="683"/>
      <c r="LS268" s="683"/>
      <c r="LT268" s="683"/>
      <c r="LU268" s="683"/>
      <c r="LV268" s="683"/>
      <c r="LW268" s="683"/>
      <c r="LX268" s="683"/>
      <c r="LY268" s="683"/>
      <c r="LZ268" s="683"/>
      <c r="MA268" s="683"/>
      <c r="MB268" s="683"/>
      <c r="MC268" s="683"/>
      <c r="MD268" s="683"/>
      <c r="ME268" s="683"/>
      <c r="MF268" s="683"/>
      <c r="MG268" s="683"/>
      <c r="MH268" s="683"/>
      <c r="MI268" s="683"/>
      <c r="MJ268" s="683"/>
      <c r="MK268" s="683"/>
      <c r="ML268" s="683"/>
      <c r="MM268" s="683"/>
      <c r="MN268" s="683"/>
      <c r="MO268" s="683"/>
      <c r="MP268" s="683"/>
      <c r="MQ268" s="683"/>
      <c r="MR268" s="683"/>
      <c r="MS268" s="683"/>
      <c r="MT268" s="683"/>
      <c r="MU268" s="683"/>
      <c r="MV268" s="683"/>
      <c r="MW268" s="683"/>
      <c r="MX268" s="683"/>
      <c r="MY268" s="683"/>
      <c r="MZ268" s="683"/>
      <c r="NA268" s="683"/>
      <c r="NB268" s="683"/>
      <c r="NC268" s="683"/>
      <c r="ND268" s="683"/>
      <c r="NE268" s="683"/>
      <c r="NF268" s="683"/>
      <c r="NG268" s="683"/>
      <c r="NH268" s="683"/>
      <c r="NI268" s="683"/>
      <c r="NJ268" s="683"/>
      <c r="NK268" s="683"/>
      <c r="NL268" s="683"/>
      <c r="NM268" s="683"/>
      <c r="NN268" s="683"/>
      <c r="NO268" s="683"/>
      <c r="NP268" s="683"/>
      <c r="NQ268" s="683"/>
      <c r="NR268" s="683"/>
      <c r="NS268" s="683"/>
      <c r="NT268" s="683"/>
      <c r="NU268" s="683"/>
      <c r="NV268" s="683"/>
      <c r="NW268" s="683"/>
      <c r="NX268" s="683"/>
      <c r="NY268" s="683"/>
      <c r="NZ268" s="683"/>
      <c r="OA268" s="683"/>
      <c r="OB268" s="683"/>
      <c r="OC268" s="683"/>
      <c r="OD268" s="683"/>
      <c r="OE268" s="683"/>
      <c r="OF268" s="683"/>
      <c r="OG268" s="683"/>
      <c r="OH268" s="683"/>
      <c r="OI268" s="683"/>
      <c r="OJ268" s="683"/>
      <c r="OK268" s="683"/>
      <c r="OL268" s="683"/>
      <c r="OM268" s="683"/>
      <c r="ON268" s="683"/>
      <c r="OO268" s="683"/>
      <c r="OP268" s="683"/>
      <c r="OQ268" s="683"/>
      <c r="OR268" s="683"/>
      <c r="OS268" s="683"/>
      <c r="OT268" s="683"/>
      <c r="OU268" s="683"/>
      <c r="OV268" s="683"/>
      <c r="OW268" s="683"/>
      <c r="OX268" s="683"/>
      <c r="OY268" s="683"/>
      <c r="OZ268" s="683"/>
      <c r="PA268" s="683"/>
      <c r="PB268" s="683"/>
      <c r="PC268" s="683"/>
      <c r="PD268" s="683"/>
      <c r="PE268" s="683"/>
      <c r="PF268" s="683"/>
      <c r="PG268" s="683"/>
      <c r="PH268" s="683"/>
      <c r="PI268" s="683"/>
      <c r="PJ268" s="683"/>
      <c r="PK268" s="683"/>
      <c r="PL268" s="683"/>
      <c r="PM268" s="683"/>
      <c r="PN268" s="683"/>
      <c r="PO268" s="683"/>
      <c r="PP268" s="683"/>
      <c r="PQ268" s="683"/>
      <c r="PR268" s="683"/>
      <c r="PS268" s="683"/>
      <c r="PT268" s="683"/>
      <c r="PU268" s="683"/>
      <c r="PV268" s="683"/>
      <c r="PW268" s="683"/>
      <c r="PX268" s="683"/>
      <c r="PY268" s="683"/>
      <c r="PZ268" s="683"/>
      <c r="QA268" s="683"/>
      <c r="QB268" s="683"/>
      <c r="QC268" s="683"/>
      <c r="QD268" s="683"/>
      <c r="QE268" s="683"/>
      <c r="QF268" s="683"/>
      <c r="QG268" s="683"/>
      <c r="QH268" s="683"/>
      <c r="QI268" s="683"/>
      <c r="QJ268" s="683"/>
      <c r="QK268" s="683"/>
      <c r="QL268" s="683"/>
      <c r="QM268" s="683"/>
      <c r="QN268" s="683"/>
      <c r="QO268" s="683"/>
      <c r="QP268" s="683"/>
      <c r="QQ268" s="683"/>
      <c r="QR268" s="683"/>
      <c r="QS268" s="683"/>
      <c r="QT268" s="683"/>
      <c r="QU268" s="683"/>
      <c r="QV268" s="683"/>
      <c r="QW268" s="683"/>
      <c r="QX268" s="683"/>
      <c r="QY268" s="683"/>
      <c r="QZ268" s="683"/>
      <c r="RA268" s="683"/>
      <c r="RB268" s="683"/>
      <c r="RC268" s="683"/>
      <c r="RD268" s="683"/>
      <c r="RE268" s="683"/>
      <c r="RF268" s="683"/>
      <c r="RG268" s="683"/>
      <c r="RH268" s="683"/>
      <c r="RI268" s="683"/>
      <c r="RJ268" s="683"/>
      <c r="RK268" s="683"/>
      <c r="RL268" s="683"/>
      <c r="RM268" s="683"/>
      <c r="RN268" s="683"/>
      <c r="RO268" s="683"/>
      <c r="RP268" s="683"/>
      <c r="RQ268" s="683"/>
      <c r="RR268" s="683"/>
      <c r="RS268" s="683"/>
      <c r="RT268" s="683"/>
      <c r="RU268" s="683"/>
      <c r="RV268" s="683"/>
      <c r="RW268" s="683"/>
      <c r="RX268" s="683"/>
      <c r="RY268" s="683"/>
      <c r="RZ268" s="683"/>
      <c r="SA268" s="683"/>
      <c r="SB268" s="683"/>
      <c r="SC268" s="683"/>
      <c r="SD268" s="683"/>
      <c r="SE268" s="683"/>
      <c r="SF268" s="683"/>
      <c r="SG268" s="683"/>
      <c r="SH268" s="683"/>
      <c r="SI268" s="683"/>
      <c r="SJ268" s="683"/>
      <c r="SK268" s="683"/>
      <c r="SL268" s="683"/>
      <c r="SM268" s="683"/>
      <c r="SN268" s="683"/>
      <c r="SO268" s="683"/>
      <c r="SP268" s="683"/>
      <c r="SQ268" s="683"/>
      <c r="SR268" s="683"/>
      <c r="SS268" s="683"/>
      <c r="ST268" s="683"/>
      <c r="SU268" s="683"/>
      <c r="SV268" s="683"/>
      <c r="SW268" s="683"/>
      <c r="SX268" s="683"/>
      <c r="SY268" s="683"/>
      <c r="SZ268" s="683"/>
      <c r="TA268" s="683"/>
      <c r="TB268" s="683"/>
      <c r="TC268" s="683"/>
      <c r="TD268" s="683"/>
      <c r="TE268" s="683"/>
      <c r="TF268" s="683"/>
      <c r="TG268" s="683"/>
      <c r="TH268" s="683"/>
      <c r="TI268" s="683"/>
      <c r="TJ268" s="683"/>
      <c r="TK268" s="683"/>
      <c r="TL268" s="683"/>
      <c r="TM268" s="683"/>
      <c r="TN268" s="683"/>
      <c r="TO268" s="683"/>
      <c r="TP268" s="683"/>
      <c r="TQ268" s="683"/>
      <c r="TR268" s="683"/>
      <c r="TS268" s="683"/>
      <c r="TT268" s="683"/>
      <c r="TU268" s="683"/>
      <c r="TV268" s="683"/>
      <c r="TW268" s="683"/>
      <c r="TX268" s="683"/>
      <c r="TY268" s="683"/>
      <c r="TZ268" s="683"/>
      <c r="UA268" s="683"/>
      <c r="UB268" s="683"/>
      <c r="UC268" s="683"/>
      <c r="UD268" s="683"/>
      <c r="UE268" s="683"/>
      <c r="UF268" s="683"/>
      <c r="UG268" s="683"/>
      <c r="UH268" s="683"/>
      <c r="UI268" s="683"/>
      <c r="UJ268" s="683"/>
      <c r="UK268" s="683"/>
      <c r="UL268" s="683"/>
      <c r="UM268" s="683"/>
      <c r="UN268" s="683"/>
      <c r="UO268" s="683"/>
      <c r="UP268" s="683"/>
      <c r="UQ268" s="683"/>
      <c r="UR268" s="683"/>
      <c r="US268" s="683"/>
      <c r="UT268" s="683"/>
      <c r="UU268" s="683"/>
      <c r="UV268" s="683"/>
      <c r="UW268" s="683"/>
      <c r="UX268" s="683"/>
      <c r="UY268" s="683"/>
      <c r="UZ268" s="683"/>
      <c r="VA268" s="683"/>
      <c r="VB268" s="683"/>
      <c r="VC268" s="683"/>
      <c r="VD268" s="683"/>
      <c r="VE268" s="683"/>
      <c r="VF268" s="683"/>
      <c r="VG268" s="683"/>
      <c r="VH268" s="683"/>
      <c r="VI268" s="683"/>
      <c r="VJ268" s="683"/>
      <c r="VK268" s="683"/>
      <c r="VL268" s="683"/>
      <c r="VM268" s="683"/>
      <c r="VN268" s="683"/>
      <c r="VO268" s="683"/>
      <c r="VP268" s="683"/>
      <c r="VQ268" s="683"/>
      <c r="VR268" s="683"/>
      <c r="VS268" s="683"/>
      <c r="VT268" s="683"/>
      <c r="VU268" s="683"/>
      <c r="VV268" s="683"/>
      <c r="VW268" s="683"/>
      <c r="VX268" s="683"/>
      <c r="VY268" s="683"/>
      <c r="VZ268" s="683"/>
      <c r="WA268" s="683"/>
      <c r="WB268" s="683"/>
      <c r="WC268" s="683"/>
      <c r="WD268" s="683"/>
      <c r="WE268" s="683"/>
      <c r="WF268" s="683"/>
      <c r="WG268" s="683"/>
      <c r="WH268" s="683"/>
      <c r="WI268" s="683"/>
      <c r="WJ268" s="683"/>
      <c r="WK268" s="683"/>
      <c r="WL268" s="683"/>
      <c r="WM268" s="683"/>
      <c r="WN268" s="683"/>
      <c r="WO268" s="683"/>
      <c r="WP268" s="683"/>
      <c r="WQ268" s="683"/>
      <c r="WR268" s="683"/>
      <c r="WS268" s="683"/>
      <c r="WT268" s="683"/>
      <c r="WU268" s="683"/>
      <c r="WV268" s="683"/>
      <c r="WW268" s="683"/>
      <c r="WX268" s="683"/>
      <c r="WY268" s="683"/>
      <c r="WZ268" s="683"/>
      <c r="XA268" s="683"/>
      <c r="XB268" s="683"/>
      <c r="XC268" s="683"/>
      <c r="XD268" s="683"/>
      <c r="XE268" s="683"/>
      <c r="XF268" s="683"/>
      <c r="XG268" s="683"/>
      <c r="XH268" s="683"/>
      <c r="XI268" s="683"/>
      <c r="XJ268" s="683"/>
      <c r="XK268" s="683"/>
      <c r="XL268" s="683"/>
      <c r="XM268" s="683"/>
      <c r="XN268" s="683"/>
      <c r="XO268" s="683"/>
      <c r="XP268" s="683"/>
      <c r="XQ268" s="683"/>
      <c r="XR268" s="683"/>
      <c r="XS268" s="683"/>
      <c r="XT268" s="683"/>
      <c r="XU268" s="683"/>
      <c r="XV268" s="683"/>
      <c r="XW268" s="683"/>
      <c r="XX268" s="683"/>
      <c r="XY268" s="683"/>
      <c r="XZ268" s="683"/>
      <c r="YA268" s="683"/>
      <c r="YB268" s="683"/>
      <c r="YC268" s="683"/>
      <c r="YD268" s="683"/>
      <c r="YE268" s="683"/>
      <c r="YF268" s="683"/>
      <c r="YG268" s="683"/>
      <c r="YH268" s="683"/>
      <c r="YI268" s="683"/>
      <c r="YJ268" s="683"/>
      <c r="YK268" s="683"/>
      <c r="YL268" s="683"/>
      <c r="YM268" s="683"/>
      <c r="YN268" s="683"/>
      <c r="YO268" s="683"/>
      <c r="YP268" s="683"/>
      <c r="YQ268" s="683"/>
      <c r="YR268" s="683"/>
      <c r="YS268" s="683"/>
      <c r="YT268" s="683"/>
      <c r="YU268" s="683"/>
      <c r="YV268" s="683"/>
      <c r="YW268" s="683"/>
      <c r="YX268" s="683"/>
      <c r="YY268" s="683"/>
      <c r="YZ268" s="683"/>
      <c r="ZA268" s="683"/>
      <c r="ZB268" s="683"/>
      <c r="ZC268" s="683"/>
      <c r="ZD268" s="683"/>
      <c r="ZE268" s="683"/>
      <c r="ZF268" s="683"/>
      <c r="ZG268" s="683"/>
      <c r="ZH268" s="683"/>
      <c r="ZI268" s="683"/>
      <c r="ZJ268" s="683"/>
      <c r="ZK268" s="683"/>
      <c r="ZL268" s="683"/>
      <c r="ZM268" s="683"/>
      <c r="ZN268" s="683"/>
      <c r="ZO268" s="683"/>
      <c r="ZP268" s="683"/>
      <c r="ZQ268" s="683"/>
      <c r="ZR268" s="683"/>
      <c r="ZS268" s="683"/>
      <c r="ZT268" s="683"/>
      <c r="ZU268" s="683"/>
      <c r="ZV268" s="683"/>
      <c r="ZW268" s="683"/>
      <c r="ZX268" s="683"/>
      <c r="ZY268" s="683"/>
      <c r="ZZ268" s="683"/>
      <c r="AAA268" s="683"/>
      <c r="AAB268" s="683"/>
      <c r="AAC268" s="683"/>
      <c r="AAD268" s="683"/>
      <c r="AAE268" s="683"/>
      <c r="AAF268" s="683"/>
      <c r="AAG268" s="683"/>
      <c r="AAH268" s="683"/>
      <c r="AAI268" s="683"/>
      <c r="AAJ268" s="683"/>
      <c r="AAK268" s="683"/>
      <c r="AAL268" s="683"/>
      <c r="AAM268" s="683"/>
      <c r="AAN268" s="683"/>
      <c r="AAO268" s="683"/>
      <c r="AAP268" s="683"/>
      <c r="AAQ268" s="683"/>
      <c r="AAR268" s="683"/>
      <c r="AAS268" s="683"/>
      <c r="AAT268" s="683"/>
      <c r="AAU268" s="683"/>
      <c r="AAV268" s="683"/>
      <c r="AAW268" s="683"/>
      <c r="AAX268" s="683"/>
      <c r="AAY268" s="683"/>
      <c r="AAZ268" s="683"/>
      <c r="ABA268" s="683"/>
      <c r="ABB268" s="683"/>
      <c r="ABC268" s="683"/>
      <c r="ABD268" s="683"/>
      <c r="ABE268" s="683"/>
      <c r="ABF268" s="683"/>
      <c r="ABG268" s="683"/>
      <c r="ABH268" s="683"/>
      <c r="ABI268" s="683"/>
      <c r="ABJ268" s="683"/>
      <c r="ABK268" s="683"/>
      <c r="ABL268" s="683"/>
      <c r="ABM268" s="683"/>
      <c r="ABN268" s="683"/>
      <c r="ABO268" s="683"/>
      <c r="ABP268" s="683"/>
      <c r="ABQ268" s="683"/>
      <c r="ABR268" s="683"/>
      <c r="ABS268" s="683"/>
      <c r="ABT268" s="683"/>
      <c r="ABU268" s="683"/>
      <c r="ABV268" s="683"/>
      <c r="ABW268" s="683"/>
      <c r="ABX268" s="683"/>
      <c r="ABY268" s="683"/>
      <c r="ABZ268" s="683"/>
      <c r="ACA268" s="683"/>
      <c r="ACB268" s="683"/>
      <c r="ACC268" s="683"/>
      <c r="ACD268" s="683"/>
      <c r="ACE268" s="683"/>
      <c r="ACF268" s="683"/>
      <c r="ACG268" s="683"/>
      <c r="ACH268" s="683"/>
      <c r="ACI268" s="683"/>
      <c r="ACJ268" s="683"/>
      <c r="ACK268" s="683"/>
      <c r="ACL268" s="683"/>
      <c r="ACM268" s="683"/>
      <c r="ACN268" s="683"/>
      <c r="ACO268" s="683"/>
      <c r="ACP268" s="683"/>
      <c r="ACQ268" s="683"/>
      <c r="ACR268" s="683"/>
      <c r="ACS268" s="683"/>
      <c r="ACT268" s="683"/>
      <c r="ACU268" s="683"/>
      <c r="ACV268" s="683"/>
      <c r="ACW268" s="683"/>
      <c r="ACX268" s="683"/>
      <c r="ACY268" s="683"/>
      <c r="ACZ268" s="683"/>
      <c r="ADA268" s="683"/>
      <c r="ADB268" s="683"/>
      <c r="ADC268" s="683"/>
      <c r="ADD268" s="683"/>
      <c r="ADE268" s="683"/>
      <c r="ADF268" s="683"/>
      <c r="ADG268" s="683"/>
      <c r="ADH268" s="683"/>
      <c r="ADI268" s="683"/>
      <c r="ADJ268" s="683"/>
      <c r="ADK268" s="683"/>
      <c r="ADL268" s="683"/>
      <c r="ADM268" s="683"/>
      <c r="ADN268" s="683"/>
      <c r="ADO268" s="683"/>
      <c r="ADP268" s="683"/>
      <c r="ADQ268" s="683"/>
      <c r="ADR268" s="683"/>
      <c r="ADS268" s="683"/>
      <c r="ADT268" s="683"/>
      <c r="ADU268" s="683"/>
      <c r="ADV268" s="683"/>
      <c r="ADW268" s="683"/>
      <c r="ADX268" s="683"/>
      <c r="ADY268" s="683"/>
      <c r="ADZ268" s="683"/>
      <c r="AEA268" s="683"/>
      <c r="AEB268" s="683"/>
      <c r="AEC268" s="683"/>
      <c r="AED268" s="683"/>
      <c r="AEE268" s="683"/>
      <c r="AEF268" s="683"/>
      <c r="AEG268" s="683"/>
      <c r="AEH268" s="683"/>
      <c r="AEI268" s="683"/>
      <c r="AEJ268" s="683"/>
      <c r="AEK268" s="683"/>
      <c r="AEL268" s="683"/>
      <c r="AEM268" s="683"/>
      <c r="AEN268" s="683"/>
      <c r="AEO268" s="683"/>
      <c r="AEP268" s="683"/>
      <c r="AEQ268" s="683"/>
      <c r="AER268" s="683"/>
      <c r="AES268" s="683"/>
      <c r="AET268" s="683"/>
      <c r="AEU268" s="683"/>
      <c r="AEV268" s="683"/>
      <c r="AEW268" s="683"/>
      <c r="AEX268" s="683"/>
      <c r="AEY268" s="683"/>
      <c r="AEZ268" s="683"/>
      <c r="AFA268" s="683"/>
      <c r="AFB268" s="683"/>
      <c r="AFC268" s="683"/>
      <c r="AFD268" s="683"/>
      <c r="AFE268" s="683"/>
      <c r="AFF268" s="683"/>
      <c r="AFG268" s="683"/>
      <c r="AFH268" s="683"/>
      <c r="AFI268" s="683"/>
      <c r="AFJ268" s="683"/>
      <c r="AFK268" s="683"/>
      <c r="AFL268" s="683"/>
      <c r="AFM268" s="683"/>
      <c r="AFN268" s="683"/>
      <c r="AFO268" s="683"/>
      <c r="AFP268" s="683"/>
      <c r="AFQ268" s="683"/>
      <c r="AFR268" s="683"/>
      <c r="AFS268" s="683"/>
      <c r="AFT268" s="683"/>
      <c r="AFU268" s="683"/>
      <c r="AFV268" s="683"/>
      <c r="AFW268" s="683"/>
      <c r="AFX268" s="683"/>
      <c r="AFY268" s="683"/>
      <c r="AFZ268" s="683"/>
      <c r="AGA268" s="683"/>
      <c r="AGB268" s="683"/>
      <c r="AGC268" s="683"/>
      <c r="AGD268" s="683"/>
      <c r="AGE268" s="683"/>
      <c r="AGF268" s="683"/>
      <c r="AGG268" s="683"/>
      <c r="AGH268" s="683"/>
      <c r="AGI268" s="683"/>
      <c r="AGJ268" s="683"/>
      <c r="AGK268" s="683"/>
      <c r="AGL268" s="683"/>
      <c r="AGM268" s="683"/>
      <c r="AGN268" s="683"/>
      <c r="AGO268" s="683"/>
      <c r="AGP268" s="683"/>
      <c r="AGQ268" s="683"/>
      <c r="AGR268" s="683"/>
      <c r="AGS268" s="683"/>
      <c r="AGT268" s="683"/>
      <c r="AGU268" s="683"/>
      <c r="AGV268" s="683"/>
      <c r="AGW268" s="683"/>
      <c r="AGX268" s="683"/>
      <c r="AGY268" s="683"/>
      <c r="AGZ268" s="683"/>
      <c r="AHA268" s="683"/>
      <c r="AHB268" s="683"/>
      <c r="AHC268" s="683"/>
      <c r="AHD268" s="683"/>
      <c r="AHE268" s="683"/>
      <c r="AHF268" s="683"/>
      <c r="AHG268" s="683"/>
      <c r="AHH268" s="683"/>
      <c r="AHI268" s="683"/>
      <c r="AHJ268" s="683"/>
      <c r="AHK268" s="683"/>
      <c r="AHL268" s="683"/>
      <c r="AHM268" s="683"/>
      <c r="AHN268" s="683"/>
      <c r="AHO268" s="683"/>
      <c r="AHP268" s="683"/>
      <c r="AHQ268" s="683"/>
      <c r="AHR268" s="683"/>
      <c r="AHS268" s="683"/>
      <c r="AHT268" s="683"/>
      <c r="AHU268" s="683"/>
      <c r="AHV268" s="683"/>
      <c r="AHW268" s="683"/>
      <c r="AHX268" s="683"/>
      <c r="AHY268" s="683"/>
      <c r="AHZ268" s="683"/>
      <c r="AIA268" s="683"/>
      <c r="AIB268" s="683"/>
      <c r="AIC268" s="683"/>
      <c r="AID268" s="683"/>
      <c r="AIE268" s="683"/>
      <c r="AIF268" s="683"/>
      <c r="AIG268" s="683"/>
      <c r="AIH268" s="683"/>
      <c r="AII268" s="683"/>
      <c r="AIJ268" s="683"/>
      <c r="AIK268" s="683"/>
      <c r="AIL268" s="683"/>
      <c r="AIM268" s="683"/>
      <c r="AIN268" s="683"/>
      <c r="AIO268" s="683"/>
      <c r="AIP268" s="683"/>
      <c r="AIQ268" s="683"/>
      <c r="AIR268" s="683"/>
      <c r="AIS268" s="683"/>
      <c r="AIT268" s="683"/>
      <c r="AIU268" s="683"/>
      <c r="AIV268" s="683"/>
      <c r="AIW268" s="683"/>
      <c r="AIX268" s="683"/>
      <c r="AIY268" s="683"/>
      <c r="AIZ268" s="683"/>
      <c r="AJA268" s="683"/>
      <c r="AJB268" s="683"/>
      <c r="AJC268" s="683"/>
      <c r="AJD268" s="683"/>
      <c r="AJE268" s="683"/>
      <c r="AJF268" s="683"/>
      <c r="AJG268" s="683"/>
      <c r="AJH268" s="683"/>
      <c r="AJI268" s="683"/>
      <c r="AJJ268" s="683"/>
      <c r="AJK268" s="683"/>
      <c r="AJL268" s="683"/>
      <c r="AJM268" s="683"/>
      <c r="AJN268" s="683"/>
      <c r="AJO268" s="683"/>
      <c r="AJP268" s="683"/>
      <c r="AJQ268" s="683"/>
      <c r="AJR268" s="683"/>
      <c r="AJS268" s="683"/>
      <c r="AJT268" s="683"/>
      <c r="AJU268" s="683"/>
      <c r="AJV268" s="683"/>
      <c r="AJW268" s="683"/>
      <c r="AJX268" s="683"/>
      <c r="AJY268" s="683"/>
      <c r="AJZ268" s="683"/>
      <c r="AKA268" s="683"/>
      <c r="AKB268" s="683"/>
      <c r="AKC268" s="683"/>
      <c r="AKD268" s="683"/>
      <c r="AKE268" s="683"/>
      <c r="AKF268" s="683"/>
      <c r="AKG268" s="683"/>
      <c r="AKH268" s="683"/>
      <c r="AKI268" s="683"/>
      <c r="AKJ268" s="683"/>
      <c r="AKK268" s="683"/>
      <c r="AKL268" s="683"/>
      <c r="AKM268" s="683"/>
      <c r="AKN268" s="683"/>
      <c r="AKO268" s="683"/>
      <c r="AKP268" s="683"/>
      <c r="AKQ268" s="683"/>
      <c r="AKR268" s="683"/>
      <c r="AKS268" s="683"/>
      <c r="AKT268" s="683"/>
      <c r="AKU268" s="683"/>
      <c r="AKV268" s="683"/>
      <c r="AKW268" s="683"/>
      <c r="AKX268" s="683"/>
      <c r="AKY268" s="683"/>
      <c r="AKZ268" s="683"/>
      <c r="ALA268" s="683"/>
      <c r="ALB268" s="683"/>
      <c r="ALC268" s="683"/>
      <c r="ALD268" s="683"/>
      <c r="ALE268" s="683"/>
      <c r="ALF268" s="683"/>
      <c r="ALG268" s="683"/>
      <c r="ALH268" s="683"/>
      <c r="ALI268" s="683"/>
      <c r="ALJ268" s="683"/>
      <c r="ALK268" s="683"/>
      <c r="ALL268" s="683"/>
      <c r="ALM268" s="683"/>
      <c r="ALN268" s="683"/>
      <c r="ALO268" s="683"/>
      <c r="ALP268" s="683"/>
      <c r="ALQ268" s="683"/>
      <c r="ALR268" s="683"/>
      <c r="ALS268" s="683"/>
      <c r="ALT268" s="683"/>
      <c r="ALU268" s="683"/>
      <c r="ALV268" s="683"/>
      <c r="ALW268" s="683"/>
      <c r="ALX268" s="683"/>
      <c r="ALY268" s="683"/>
      <c r="ALZ268" s="683"/>
      <c r="AMA268" s="683"/>
      <c r="AMB268" s="683"/>
      <c r="AMC268" s="683"/>
      <c r="AMD268" s="683"/>
      <c r="AME268" s="683"/>
      <c r="AMF268" s="683"/>
      <c r="AMG268" s="683"/>
      <c r="AMH268" s="683"/>
      <c r="AMI268" s="683"/>
      <c r="AMJ268" s="683"/>
      <c r="AMK268" s="683"/>
      <c r="AML268" s="683"/>
      <c r="AMM268" s="683"/>
      <c r="AMN268" s="683"/>
      <c r="AMO268" s="683"/>
      <c r="AMP268" s="683"/>
      <c r="AMQ268" s="683"/>
      <c r="AMR268" s="683"/>
      <c r="AMS268" s="683"/>
      <c r="AMT268" s="683"/>
      <c r="AMU268" s="683"/>
      <c r="AMV268" s="683"/>
      <c r="AMW268" s="683"/>
      <c r="AMX268" s="683"/>
      <c r="AMY268" s="683"/>
      <c r="AMZ268" s="683"/>
      <c r="ANA268" s="683"/>
      <c r="ANB268" s="683"/>
      <c r="ANC268" s="683"/>
      <c r="AND268" s="683"/>
      <c r="ANE268" s="683"/>
      <c r="ANF268" s="683"/>
      <c r="ANG268" s="683"/>
      <c r="ANH268" s="683"/>
      <c r="ANI268" s="683"/>
      <c r="ANJ268" s="683"/>
      <c r="ANK268" s="683"/>
      <c r="ANL268" s="683"/>
      <c r="ANM268" s="683"/>
      <c r="ANN268" s="683"/>
      <c r="ANO268" s="683"/>
      <c r="ANP268" s="683"/>
      <c r="ANQ268" s="683"/>
      <c r="ANR268" s="683"/>
      <c r="ANS268" s="683"/>
      <c r="ANT268" s="683"/>
      <c r="ANU268" s="683"/>
      <c r="ANV268" s="683"/>
      <c r="ANW268" s="683"/>
      <c r="ANX268" s="683"/>
      <c r="ANY268" s="683"/>
      <c r="ANZ268" s="683"/>
      <c r="AOA268" s="683"/>
      <c r="AOB268" s="683"/>
      <c r="AOC268" s="683"/>
      <c r="AOD268" s="683"/>
      <c r="AOE268" s="683"/>
      <c r="AOF268" s="683"/>
      <c r="AOG268" s="683"/>
      <c r="AOH268" s="683"/>
      <c r="AOI268" s="683"/>
      <c r="AOJ268" s="683"/>
      <c r="AOK268" s="683"/>
      <c r="AOL268" s="683"/>
      <c r="AOM268" s="683"/>
      <c r="AON268" s="683"/>
      <c r="AOO268" s="683"/>
      <c r="AOP268" s="683"/>
      <c r="AOQ268" s="683"/>
      <c r="AOR268" s="683"/>
      <c r="AOS268" s="683"/>
      <c r="AOT268" s="683"/>
      <c r="AOU268" s="683"/>
      <c r="AOV268" s="683"/>
      <c r="AOW268" s="683"/>
      <c r="AOX268" s="683"/>
      <c r="AOY268" s="683"/>
      <c r="AOZ268" s="683"/>
      <c r="APA268" s="683"/>
      <c r="APB268" s="683"/>
      <c r="APC268" s="683"/>
      <c r="APD268" s="683"/>
      <c r="APE268" s="683"/>
      <c r="APF268" s="683"/>
      <c r="APG268" s="683"/>
      <c r="APH268" s="683"/>
      <c r="API268" s="683"/>
      <c r="APJ268" s="683"/>
      <c r="APK268" s="683"/>
      <c r="APL268" s="683"/>
      <c r="APM268" s="683"/>
      <c r="APN268" s="683"/>
      <c r="APO268" s="683"/>
      <c r="APP268" s="683"/>
      <c r="APQ268" s="683"/>
      <c r="APR268" s="683"/>
      <c r="APS268" s="683"/>
      <c r="APT268" s="683"/>
      <c r="APU268" s="683"/>
      <c r="APV268" s="683"/>
      <c r="APW268" s="683"/>
      <c r="APX268" s="683"/>
      <c r="APY268" s="683"/>
      <c r="APZ268" s="683"/>
      <c r="AQA268" s="683"/>
      <c r="AQB268" s="683"/>
      <c r="AQC268" s="683"/>
      <c r="AQD268" s="683"/>
      <c r="AQE268" s="683"/>
      <c r="AQF268" s="683"/>
      <c r="AQG268" s="683"/>
      <c r="AQH268" s="683"/>
      <c r="AQI268" s="683"/>
      <c r="AQJ268" s="683"/>
      <c r="AQK268" s="683"/>
      <c r="AQL268" s="683"/>
      <c r="AQM268" s="683"/>
      <c r="AQN268" s="683"/>
      <c r="AQO268" s="683"/>
      <c r="AQP268" s="683"/>
      <c r="AQQ268" s="683"/>
      <c r="AQR268" s="683"/>
      <c r="AQS268" s="683"/>
      <c r="AQT268" s="683"/>
      <c r="AQU268" s="683"/>
      <c r="AQV268" s="683"/>
      <c r="AQW268" s="683"/>
      <c r="AQX268" s="683"/>
      <c r="AQY268" s="683"/>
      <c r="AQZ268" s="683"/>
      <c r="ARA268" s="683"/>
      <c r="ARB268" s="683"/>
      <c r="ARC268" s="683"/>
      <c r="ARD268" s="683"/>
      <c r="ARE268" s="683"/>
      <c r="ARF268" s="683"/>
      <c r="ARG268" s="683"/>
      <c r="ARH268" s="683"/>
      <c r="ARI268" s="683"/>
      <c r="ARJ268" s="683"/>
      <c r="ARK268" s="683"/>
      <c r="ARL268" s="683"/>
      <c r="ARM268" s="683"/>
      <c r="ARN268" s="683"/>
      <c r="ARO268" s="683"/>
      <c r="ARP268" s="683"/>
      <c r="ARQ268" s="683"/>
      <c r="ARR268" s="683"/>
      <c r="ARS268" s="683"/>
      <c r="ART268" s="683"/>
      <c r="ARU268" s="683"/>
      <c r="ARV268" s="683"/>
      <c r="ARW268" s="683"/>
      <c r="ARX268" s="683"/>
      <c r="ARY268" s="683"/>
      <c r="ARZ268" s="683"/>
      <c r="ASA268" s="683"/>
      <c r="ASB268" s="683"/>
      <c r="ASC268" s="683"/>
      <c r="ASD268" s="683"/>
      <c r="ASE268" s="683"/>
      <c r="ASF268" s="683"/>
      <c r="ASG268" s="683"/>
      <c r="ASH268" s="683"/>
      <c r="ASI268" s="683"/>
      <c r="ASJ268" s="683"/>
      <c r="ASK268" s="683"/>
      <c r="ASL268" s="683"/>
      <c r="ASM268" s="683"/>
      <c r="ASN268" s="683"/>
      <c r="ASO268" s="683"/>
      <c r="ASP268" s="683"/>
      <c r="ASQ268" s="683"/>
      <c r="ASR268" s="683"/>
      <c r="ASS268" s="683"/>
      <c r="AST268" s="683"/>
      <c r="ASU268" s="683"/>
      <c r="ASV268" s="683"/>
      <c r="ASW268" s="683"/>
      <c r="ASX268" s="683"/>
      <c r="ASY268" s="683"/>
      <c r="ASZ268" s="683"/>
      <c r="ATA268" s="683"/>
      <c r="ATB268" s="683"/>
      <c r="ATC268" s="683"/>
      <c r="ATD268" s="683"/>
      <c r="ATE268" s="683"/>
      <c r="ATF268" s="683"/>
      <c r="ATG268" s="683"/>
      <c r="ATH268" s="683"/>
      <c r="ATI268" s="683"/>
      <c r="ATJ268" s="683"/>
      <c r="ATK268" s="683"/>
      <c r="ATL268" s="683"/>
      <c r="ATM268" s="683"/>
      <c r="ATN268" s="683"/>
      <c r="ATO268" s="683"/>
      <c r="ATP268" s="683"/>
      <c r="ATQ268" s="683"/>
      <c r="ATR268" s="683"/>
      <c r="ATS268" s="683"/>
      <c r="ATT268" s="683"/>
      <c r="ATU268" s="683"/>
      <c r="ATV268" s="683"/>
      <c r="ATW268" s="683"/>
      <c r="ATX268" s="683"/>
      <c r="ATY268" s="683"/>
      <c r="ATZ268" s="683"/>
      <c r="AUA268" s="683"/>
      <c r="AUB268" s="683"/>
      <c r="AUC268" s="683"/>
      <c r="AUD268" s="683"/>
      <c r="AUE268" s="683"/>
      <c r="AUF268" s="683"/>
      <c r="AUG268" s="683"/>
      <c r="AUH268" s="683"/>
      <c r="AUI268" s="683"/>
      <c r="AUJ268" s="683"/>
      <c r="AUK268" s="683"/>
      <c r="AUL268" s="683"/>
      <c r="AUM268" s="683"/>
      <c r="AUN268" s="683"/>
      <c r="AUO268" s="683"/>
      <c r="AUP268" s="683"/>
      <c r="AUQ268" s="683"/>
      <c r="AUR268" s="683"/>
      <c r="AUS268" s="683"/>
      <c r="AUT268" s="683"/>
      <c r="AUU268" s="683"/>
      <c r="AUV268" s="683"/>
      <c r="AUW268" s="683"/>
      <c r="AUX268" s="683"/>
      <c r="AUY268" s="683"/>
      <c r="AUZ268" s="683"/>
      <c r="AVA268" s="683"/>
      <c r="AVB268" s="683"/>
      <c r="AVC268" s="683"/>
      <c r="AVD268" s="683"/>
      <c r="AVE268" s="683"/>
      <c r="AVF268" s="683"/>
      <c r="AVG268" s="683"/>
      <c r="AVH268" s="683"/>
      <c r="AVI268" s="683"/>
      <c r="AVJ268" s="683"/>
      <c r="AVK268" s="683"/>
      <c r="AVL268" s="683"/>
      <c r="AVM268" s="683"/>
      <c r="AVN268" s="683"/>
      <c r="AVO268" s="683"/>
      <c r="AVP268" s="683"/>
      <c r="AVQ268" s="683"/>
      <c r="AVR268" s="683"/>
      <c r="AVS268" s="683"/>
      <c r="AVT268" s="683"/>
      <c r="AVU268" s="683"/>
      <c r="AVV268" s="683"/>
      <c r="AVW268" s="683"/>
      <c r="AVX268" s="683"/>
      <c r="AVY268" s="683"/>
      <c r="AVZ268" s="683"/>
      <c r="AWA268" s="683"/>
      <c r="AWB268" s="683"/>
      <c r="AWC268" s="683"/>
      <c r="AWD268" s="683"/>
      <c r="AWE268" s="683"/>
      <c r="AWF268" s="683"/>
      <c r="AWG268" s="683"/>
      <c r="AWH268" s="683"/>
      <c r="AWI268" s="683"/>
      <c r="AWJ268" s="683"/>
      <c r="AWK268" s="683"/>
      <c r="AWL268" s="683"/>
      <c r="AWM268" s="683"/>
      <c r="AWN268" s="683"/>
      <c r="AWO268" s="683"/>
      <c r="AWP268" s="683"/>
      <c r="AWQ268" s="683"/>
      <c r="AWR268" s="683"/>
      <c r="AWS268" s="683"/>
      <c r="AWT268" s="683"/>
      <c r="AWU268" s="683"/>
      <c r="AWV268" s="683"/>
      <c r="AWW268" s="683"/>
      <c r="AWX268" s="683"/>
      <c r="AWY268" s="683"/>
      <c r="AWZ268" s="683"/>
      <c r="AXA268" s="683"/>
      <c r="AXB268" s="683"/>
      <c r="AXC268" s="683"/>
      <c r="AXD268" s="683"/>
      <c r="AXE268" s="683"/>
      <c r="AXF268" s="683"/>
      <c r="AXG268" s="683"/>
      <c r="AXH268" s="683"/>
      <c r="AXI268" s="683"/>
      <c r="AXJ268" s="683"/>
      <c r="AXK268" s="683"/>
      <c r="AXL268" s="683"/>
      <c r="AXM268" s="683"/>
      <c r="AXN268" s="683"/>
      <c r="AXO268" s="683"/>
      <c r="AXP268" s="683"/>
      <c r="AXQ268" s="683"/>
      <c r="AXR268" s="683"/>
      <c r="AXS268" s="683"/>
      <c r="AXT268" s="683"/>
      <c r="AXU268" s="683"/>
      <c r="AXV268" s="683"/>
      <c r="AXW268" s="683"/>
      <c r="AXX268" s="683"/>
      <c r="AXY268" s="683"/>
      <c r="AXZ268" s="683"/>
      <c r="AYA268" s="683"/>
      <c r="AYB268" s="683"/>
      <c r="AYC268" s="683"/>
      <c r="AYD268" s="683"/>
      <c r="AYE268" s="683"/>
      <c r="AYF268" s="683"/>
      <c r="AYG268" s="683"/>
      <c r="AYH268" s="683"/>
      <c r="AYI268" s="683"/>
      <c r="AYJ268" s="683"/>
      <c r="AYK268" s="683"/>
      <c r="AYL268" s="683"/>
      <c r="AYM268" s="683"/>
      <c r="AYN268" s="683"/>
      <c r="AYO268" s="683"/>
      <c r="AYP268" s="683"/>
      <c r="AYQ268" s="683"/>
      <c r="AYR268" s="683"/>
      <c r="AYS268" s="683"/>
      <c r="AYT268" s="683"/>
      <c r="AYU268" s="683"/>
      <c r="AYV268" s="683"/>
      <c r="AYW268" s="683"/>
      <c r="AYX268" s="683"/>
      <c r="AYY268" s="683"/>
      <c r="AYZ268" s="683"/>
      <c r="AZA268" s="683"/>
      <c r="AZB268" s="683"/>
      <c r="AZC268" s="683"/>
      <c r="AZD268" s="683"/>
      <c r="AZE268" s="683"/>
      <c r="AZF268" s="683"/>
      <c r="AZG268" s="683"/>
      <c r="AZH268" s="683"/>
      <c r="AZI268" s="683"/>
      <c r="AZJ268" s="683"/>
      <c r="AZK268" s="683"/>
      <c r="AZL268" s="683"/>
      <c r="AZM268" s="683"/>
      <c r="AZN268" s="683"/>
      <c r="AZO268" s="683"/>
      <c r="AZP268" s="683"/>
      <c r="AZQ268" s="683"/>
      <c r="AZR268" s="683"/>
      <c r="AZS268" s="683"/>
      <c r="AZT268" s="683"/>
      <c r="AZU268" s="683"/>
      <c r="AZV268" s="683"/>
      <c r="AZW268" s="683"/>
      <c r="AZX268" s="683"/>
      <c r="AZY268" s="683"/>
      <c r="AZZ268" s="683"/>
      <c r="BAA268" s="683"/>
      <c r="BAB268" s="683"/>
      <c r="BAC268" s="683"/>
      <c r="BAD268" s="683"/>
      <c r="BAE268" s="683"/>
      <c r="BAF268" s="683"/>
      <c r="BAG268" s="683"/>
      <c r="BAH268" s="683"/>
      <c r="BAI268" s="683"/>
      <c r="BAJ268" s="683"/>
      <c r="BAK268" s="683"/>
      <c r="BAL268" s="683"/>
      <c r="BAM268" s="683"/>
      <c r="BAN268" s="683"/>
      <c r="BAO268" s="683"/>
      <c r="BAP268" s="683"/>
      <c r="BAQ268" s="683"/>
      <c r="BAR268" s="683"/>
      <c r="BAS268" s="683"/>
      <c r="BAT268" s="683"/>
      <c r="BAU268" s="683"/>
      <c r="BAV268" s="683"/>
      <c r="BAW268" s="683"/>
      <c r="BAX268" s="683"/>
      <c r="BAY268" s="683"/>
      <c r="BAZ268" s="683"/>
      <c r="BBA268" s="683"/>
      <c r="BBB268" s="683"/>
      <c r="BBC268" s="683"/>
      <c r="BBD268" s="683"/>
      <c r="BBE268" s="683"/>
      <c r="BBF268" s="683"/>
      <c r="BBG268" s="683"/>
      <c r="BBH268" s="683"/>
      <c r="BBI268" s="683"/>
      <c r="BBJ268" s="683"/>
      <c r="BBK268" s="683"/>
      <c r="BBL268" s="683"/>
      <c r="BBM268" s="683"/>
      <c r="BBN268" s="683"/>
      <c r="BBO268" s="683"/>
      <c r="BBP268" s="683"/>
      <c r="BBQ268" s="683"/>
      <c r="BBR268" s="683"/>
      <c r="BBS268" s="683"/>
      <c r="BBT268" s="683"/>
      <c r="BBU268" s="683"/>
      <c r="BBV268" s="683"/>
      <c r="BBW268" s="683"/>
      <c r="BBX268" s="683"/>
      <c r="BBY268" s="683"/>
      <c r="BBZ268" s="683"/>
      <c r="BCA268" s="683"/>
      <c r="BCB268" s="683"/>
      <c r="BCC268" s="683"/>
      <c r="BCD268" s="683"/>
      <c r="BCE268" s="683"/>
      <c r="BCF268" s="683"/>
      <c r="BCG268" s="683"/>
      <c r="BCH268" s="683"/>
      <c r="BCI268" s="683"/>
      <c r="BCJ268" s="683"/>
      <c r="BCK268" s="683"/>
      <c r="BCL268" s="683"/>
      <c r="BCM268" s="683"/>
      <c r="BCN268" s="683"/>
      <c r="BCO268" s="683"/>
      <c r="BCP268" s="683"/>
      <c r="BCQ268" s="683"/>
      <c r="BCR268" s="683"/>
      <c r="BCS268" s="683"/>
      <c r="BCT268" s="683"/>
      <c r="BCU268" s="683"/>
      <c r="BCV268" s="683"/>
      <c r="BCW268" s="683"/>
      <c r="BCX268" s="683"/>
      <c r="BCY268" s="683"/>
      <c r="BCZ268" s="683"/>
      <c r="BDA268" s="683"/>
      <c r="BDB268" s="683"/>
      <c r="BDC268" s="683"/>
      <c r="BDD268" s="683"/>
      <c r="BDE268" s="683"/>
      <c r="BDF268" s="683"/>
      <c r="BDG268" s="683"/>
      <c r="BDH268" s="683"/>
      <c r="BDI268" s="683"/>
      <c r="BDJ268" s="683"/>
      <c r="BDK268" s="683"/>
      <c r="BDL268" s="683"/>
      <c r="BDM268" s="683"/>
      <c r="BDN268" s="683"/>
      <c r="BDO268" s="683"/>
      <c r="BDP268" s="683"/>
      <c r="BDQ268" s="683"/>
      <c r="BDR268" s="683"/>
      <c r="BDS268" s="683"/>
      <c r="BDT268" s="683"/>
      <c r="BDU268" s="683"/>
      <c r="BDV268" s="683"/>
      <c r="BDW268" s="683"/>
      <c r="BDX268" s="683"/>
      <c r="BDY268" s="683"/>
      <c r="BDZ268" s="683"/>
      <c r="BEA268" s="683"/>
      <c r="BEB268" s="683"/>
      <c r="BEC268" s="683"/>
      <c r="BED268" s="683"/>
      <c r="BEE268" s="683"/>
      <c r="BEF268" s="683"/>
      <c r="BEG268" s="683"/>
      <c r="BEH268" s="683"/>
      <c r="BEI268" s="683"/>
      <c r="BEJ268" s="683"/>
      <c r="BEK268" s="683"/>
      <c r="BEL268" s="683"/>
      <c r="BEM268" s="683"/>
      <c r="BEN268" s="683"/>
      <c r="BEO268" s="683"/>
      <c r="BEP268" s="683"/>
      <c r="BEQ268" s="683"/>
      <c r="BER268" s="683"/>
      <c r="BES268" s="683"/>
      <c r="BET268" s="683"/>
      <c r="BEU268" s="683"/>
      <c r="BEV268" s="683"/>
      <c r="BEW268" s="683"/>
      <c r="BEX268" s="683"/>
      <c r="BEY268" s="683"/>
      <c r="BEZ268" s="683"/>
      <c r="BFA268" s="683"/>
      <c r="BFB268" s="683"/>
      <c r="BFC268" s="683"/>
      <c r="BFD268" s="683"/>
      <c r="BFE268" s="683"/>
      <c r="BFF268" s="683"/>
      <c r="BFG268" s="683"/>
      <c r="BFH268" s="683"/>
      <c r="BFI268" s="683"/>
      <c r="BFJ268" s="683"/>
      <c r="BFK268" s="683"/>
      <c r="BFL268" s="683"/>
      <c r="BFM268" s="683"/>
      <c r="BFN268" s="683"/>
      <c r="BFO268" s="683"/>
      <c r="BFP268" s="683"/>
      <c r="BFQ268" s="683"/>
      <c r="BFR268" s="683"/>
      <c r="BFS268" s="683"/>
      <c r="BFT268" s="683"/>
      <c r="BFU268" s="683"/>
      <c r="BFV268" s="683"/>
      <c r="BFW268" s="683"/>
      <c r="BFX268" s="683"/>
      <c r="BFY268" s="683"/>
      <c r="BFZ268" s="683"/>
      <c r="BGA268" s="683"/>
      <c r="BGB268" s="683"/>
      <c r="BGC268" s="683"/>
      <c r="BGD268" s="683"/>
      <c r="BGE268" s="683"/>
      <c r="BGF268" s="683"/>
      <c r="BGG268" s="683"/>
      <c r="BGH268" s="683"/>
      <c r="BGI268" s="683"/>
      <c r="BGJ268" s="683"/>
      <c r="BGK268" s="683"/>
      <c r="BGL268" s="683"/>
      <c r="BGM268" s="683"/>
      <c r="BGN268" s="683"/>
      <c r="BGO268" s="683"/>
      <c r="BGP268" s="683"/>
      <c r="BGQ268" s="683"/>
      <c r="BGR268" s="683"/>
      <c r="BGS268" s="683"/>
      <c r="BGT268" s="683"/>
      <c r="BGU268" s="683"/>
      <c r="BGV268" s="683"/>
      <c r="BGW268" s="683"/>
      <c r="BGX268" s="683"/>
      <c r="BGY268" s="683"/>
      <c r="BGZ268" s="683"/>
      <c r="BHA268" s="683"/>
      <c r="BHB268" s="683"/>
      <c r="BHC268" s="683"/>
      <c r="BHD268" s="683"/>
      <c r="BHE268" s="683"/>
      <c r="BHF268" s="683"/>
      <c r="BHG268" s="683"/>
      <c r="BHH268" s="683"/>
      <c r="BHI268" s="683"/>
      <c r="BHJ268" s="683"/>
      <c r="BHK268" s="683"/>
      <c r="BHL268" s="683"/>
      <c r="BHM268" s="683"/>
      <c r="BHN268" s="683"/>
      <c r="BHO268" s="683"/>
      <c r="BHP268" s="683"/>
      <c r="BHQ268" s="683"/>
      <c r="BHR268" s="683"/>
      <c r="BHS268" s="683"/>
      <c r="BHT268" s="683"/>
      <c r="BHU268" s="683"/>
      <c r="BHV268" s="683"/>
      <c r="BHW268" s="683"/>
      <c r="BHX268" s="683"/>
      <c r="BHY268" s="683"/>
      <c r="BHZ268" s="683"/>
      <c r="BIA268" s="683"/>
      <c r="BIB268" s="683"/>
      <c r="BIC268" s="683"/>
      <c r="BID268" s="683"/>
      <c r="BIE268" s="683"/>
      <c r="BIF268" s="683"/>
      <c r="BIG268" s="683"/>
      <c r="BIH268" s="683"/>
      <c r="BII268" s="683"/>
      <c r="BIJ268" s="683"/>
      <c r="BIK268" s="683"/>
      <c r="BIL268" s="683"/>
      <c r="BIM268" s="683"/>
      <c r="BIN268" s="683"/>
      <c r="BIO268" s="683"/>
      <c r="BIP268" s="683"/>
      <c r="BIQ268" s="683"/>
      <c r="BIR268" s="683"/>
      <c r="BIS268" s="683"/>
      <c r="BIT268" s="683"/>
      <c r="BIU268" s="683"/>
      <c r="BIV268" s="683"/>
      <c r="BIW268" s="683"/>
      <c r="BIX268" s="683"/>
      <c r="BIY268" s="683"/>
      <c r="BIZ268" s="683"/>
      <c r="BJA268" s="683"/>
      <c r="BJB268" s="683"/>
      <c r="BJC268" s="683"/>
      <c r="BJD268" s="683"/>
      <c r="BJE268" s="683"/>
      <c r="BJF268" s="683"/>
      <c r="BJG268" s="683"/>
      <c r="BJH268" s="683"/>
      <c r="BJI268" s="683"/>
      <c r="BJJ268" s="683"/>
      <c r="BJK268" s="683"/>
      <c r="BJL268" s="683"/>
      <c r="BJM268" s="683"/>
      <c r="BJN268" s="683"/>
      <c r="BJO268" s="683"/>
      <c r="BJP268" s="683"/>
      <c r="BJQ268" s="683"/>
      <c r="BJR268" s="683"/>
      <c r="BJS268" s="683"/>
      <c r="BJT268" s="683"/>
      <c r="BJU268" s="683"/>
      <c r="BJV268" s="683"/>
      <c r="BJW268" s="683"/>
      <c r="BJX268" s="683"/>
      <c r="BJY268" s="683"/>
      <c r="BJZ268" s="683"/>
      <c r="BKA268" s="683"/>
      <c r="BKB268" s="683"/>
      <c r="BKC268" s="683"/>
      <c r="BKD268" s="683"/>
      <c r="BKE268" s="683"/>
      <c r="BKF268" s="683"/>
      <c r="BKG268" s="683"/>
      <c r="BKH268" s="683"/>
      <c r="BKI268" s="683"/>
      <c r="BKJ268" s="683"/>
      <c r="BKK268" s="683"/>
      <c r="BKL268" s="683"/>
      <c r="BKM268" s="683"/>
      <c r="BKN268" s="683"/>
      <c r="BKO268" s="683"/>
      <c r="BKP268" s="683"/>
      <c r="BKQ268" s="683"/>
      <c r="BKR268" s="683"/>
      <c r="BKS268" s="683"/>
      <c r="BKT268" s="683"/>
      <c r="BKU268" s="683"/>
      <c r="BKV268" s="683"/>
      <c r="BKW268" s="683"/>
      <c r="BKX268" s="683"/>
      <c r="BKY268" s="683"/>
      <c r="BKZ268" s="683"/>
      <c r="BLA268" s="683"/>
      <c r="BLB268" s="683"/>
      <c r="BLC268" s="683"/>
      <c r="BLD268" s="683"/>
      <c r="BLE268" s="683"/>
      <c r="BLF268" s="683"/>
      <c r="BLG268" s="683"/>
      <c r="BLH268" s="683"/>
      <c r="BLI268" s="683"/>
      <c r="BLJ268" s="683"/>
      <c r="BLK268" s="683"/>
      <c r="BLL268" s="683"/>
      <c r="BLM268" s="683"/>
      <c r="BLN268" s="683"/>
      <c r="BLO268" s="683"/>
      <c r="BLP268" s="683"/>
      <c r="BLQ268" s="683"/>
      <c r="BLR268" s="683"/>
      <c r="BLS268" s="683"/>
      <c r="BLT268" s="683"/>
      <c r="BLU268" s="683"/>
      <c r="BLV268" s="683"/>
      <c r="BLW268" s="683"/>
      <c r="BLX268" s="683"/>
      <c r="BLY268" s="683"/>
      <c r="BLZ268" s="683"/>
      <c r="BMA268" s="683"/>
      <c r="BMB268" s="683"/>
      <c r="BMC268" s="683"/>
      <c r="BMD268" s="683"/>
      <c r="BME268" s="683"/>
      <c r="BMF268" s="683"/>
      <c r="BMG268" s="683"/>
      <c r="BMH268" s="683"/>
      <c r="BMI268" s="683"/>
      <c r="BMJ268" s="683"/>
      <c r="BMK268" s="683"/>
      <c r="BML268" s="683"/>
      <c r="BMM268" s="683"/>
      <c r="BMN268" s="683"/>
      <c r="BMO268" s="683"/>
      <c r="BMP268" s="683"/>
      <c r="BMQ268" s="683"/>
      <c r="BMR268" s="683"/>
      <c r="BMS268" s="683"/>
      <c r="BMT268" s="683"/>
      <c r="BMU268" s="683"/>
      <c r="BMV268" s="683"/>
      <c r="BMW268" s="683"/>
      <c r="BMX268" s="683"/>
      <c r="BMY268" s="683"/>
      <c r="BMZ268" s="683"/>
      <c r="BNA268" s="683"/>
      <c r="BNB268" s="683"/>
      <c r="BNC268" s="683"/>
      <c r="BND268" s="683"/>
      <c r="BNE268" s="683"/>
      <c r="BNF268" s="683"/>
      <c r="BNG268" s="683"/>
      <c r="BNH268" s="683"/>
      <c r="BNI268" s="683"/>
      <c r="BNJ268" s="683"/>
      <c r="BNK268" s="683"/>
      <c r="BNL268" s="683"/>
      <c r="BNM268" s="683"/>
      <c r="BNN268" s="683"/>
      <c r="BNO268" s="683"/>
      <c r="BNP268" s="683"/>
      <c r="BNQ268" s="683"/>
      <c r="BNR268" s="683"/>
      <c r="BNS268" s="683"/>
      <c r="BNT268" s="683"/>
      <c r="BNU268" s="683"/>
      <c r="BNV268" s="683"/>
      <c r="BNW268" s="683"/>
      <c r="BNX268" s="683"/>
      <c r="BNY268" s="683"/>
      <c r="BNZ268" s="683"/>
      <c r="BOA268" s="683"/>
      <c r="BOB268" s="683"/>
      <c r="BOC268" s="683"/>
      <c r="BOD268" s="683"/>
      <c r="BOE268" s="683"/>
      <c r="BOF268" s="683"/>
      <c r="BOG268" s="683"/>
      <c r="BOH268" s="683"/>
      <c r="BOI268" s="683"/>
      <c r="BOJ268" s="683"/>
      <c r="BOK268" s="683"/>
      <c r="BOL268" s="683"/>
      <c r="BOM268" s="683"/>
      <c r="BON268" s="683"/>
      <c r="BOO268" s="683"/>
      <c r="BOP268" s="683"/>
      <c r="BOQ268" s="683"/>
      <c r="BOR268" s="683"/>
      <c r="BOS268" s="683"/>
      <c r="BOT268" s="683"/>
      <c r="BOU268" s="683"/>
      <c r="BOV268" s="683"/>
      <c r="BOW268" s="683"/>
      <c r="BOX268" s="683"/>
      <c r="BOY268" s="683"/>
      <c r="BOZ268" s="683"/>
      <c r="BPA268" s="683"/>
      <c r="BPB268" s="683"/>
      <c r="BPC268" s="683"/>
      <c r="BPD268" s="683"/>
      <c r="BPE268" s="683"/>
      <c r="BPF268" s="683"/>
      <c r="BPG268" s="683"/>
      <c r="BPH268" s="683"/>
      <c r="BPI268" s="683"/>
      <c r="BPJ268" s="683"/>
      <c r="BPK268" s="683"/>
      <c r="BPL268" s="683"/>
      <c r="BPM268" s="683"/>
      <c r="BPN268" s="683"/>
      <c r="BPO268" s="683"/>
      <c r="BPP268" s="683"/>
      <c r="BPQ268" s="683"/>
      <c r="BPR268" s="683"/>
      <c r="BPS268" s="683"/>
      <c r="BPT268" s="683"/>
      <c r="BPU268" s="683"/>
      <c r="BPV268" s="683"/>
      <c r="BPW268" s="683"/>
      <c r="BPX268" s="683"/>
      <c r="BPY268" s="683"/>
      <c r="BPZ268" s="683"/>
      <c r="BQA268" s="683"/>
      <c r="BQB268" s="683"/>
      <c r="BQC268" s="683"/>
      <c r="BQD268" s="683"/>
      <c r="BQE268" s="683"/>
      <c r="BQF268" s="683"/>
      <c r="BQG268" s="683"/>
      <c r="BQH268" s="683"/>
      <c r="BQI268" s="683"/>
      <c r="BQJ268" s="683"/>
      <c r="BQK268" s="683"/>
      <c r="BQL268" s="683"/>
      <c r="BQM268" s="683"/>
      <c r="BQN268" s="683"/>
      <c r="BQO268" s="683"/>
      <c r="BQP268" s="683"/>
      <c r="BQQ268" s="683"/>
      <c r="BQR268" s="683"/>
      <c r="BQS268" s="683"/>
      <c r="BQT268" s="683"/>
      <c r="BQU268" s="683"/>
      <c r="BQV268" s="683"/>
      <c r="BQW268" s="683"/>
      <c r="BQX268" s="683"/>
      <c r="BQY268" s="683"/>
      <c r="BQZ268" s="683"/>
      <c r="BRA268" s="683"/>
      <c r="BRB268" s="683"/>
      <c r="BRC268" s="683"/>
      <c r="BRD268" s="683"/>
      <c r="BRE268" s="683"/>
      <c r="BRF268" s="683"/>
      <c r="BRG268" s="683"/>
      <c r="BRH268" s="683"/>
      <c r="BRI268" s="683"/>
      <c r="BRJ268" s="683"/>
      <c r="BRK268" s="683"/>
      <c r="BRL268" s="683"/>
      <c r="BRM268" s="683"/>
      <c r="BRN268" s="683"/>
      <c r="BRO268" s="683"/>
      <c r="BRP268" s="683"/>
      <c r="BRQ268" s="683"/>
      <c r="BRR268" s="683"/>
      <c r="BRS268" s="683"/>
      <c r="BRT268" s="683"/>
      <c r="BRU268" s="683"/>
      <c r="BRV268" s="683"/>
      <c r="BRW268" s="683"/>
      <c r="BRX268" s="683"/>
      <c r="BRY268" s="683"/>
      <c r="BRZ268" s="683"/>
      <c r="BSA268" s="683"/>
      <c r="BSB268" s="683"/>
      <c r="BSC268" s="683"/>
      <c r="BSD268" s="683"/>
      <c r="BSE268" s="683"/>
      <c r="BSF268" s="683"/>
      <c r="BSG268" s="683"/>
      <c r="BSH268" s="683"/>
      <c r="BSI268" s="683"/>
      <c r="BSJ268" s="683"/>
      <c r="BSK268" s="683"/>
      <c r="BSL268" s="683"/>
      <c r="BSM268" s="683"/>
      <c r="BSN268" s="683"/>
      <c r="BSO268" s="683"/>
      <c r="BSP268" s="683"/>
      <c r="BSQ268" s="683"/>
      <c r="BSR268" s="683"/>
      <c r="BSS268" s="683"/>
      <c r="BST268" s="683"/>
      <c r="BSU268" s="683"/>
      <c r="BSV268" s="683"/>
      <c r="BSW268" s="683"/>
      <c r="BSX268" s="683"/>
      <c r="BSY268" s="683"/>
      <c r="BSZ268" s="683"/>
      <c r="BTA268" s="683"/>
      <c r="BTB268" s="683"/>
      <c r="BTC268" s="683"/>
      <c r="BTD268" s="683"/>
      <c r="BTE268" s="683"/>
      <c r="BTF268" s="683"/>
      <c r="BTG268" s="683"/>
      <c r="BTH268" s="683"/>
      <c r="BTI268" s="683"/>
      <c r="BTJ268" s="683"/>
      <c r="BTK268" s="683"/>
      <c r="BTL268" s="683"/>
      <c r="BTM268" s="683"/>
      <c r="BTN268" s="683"/>
      <c r="BTO268" s="683"/>
      <c r="BTP268" s="683"/>
      <c r="BTQ268" s="683"/>
      <c r="BTR268" s="683"/>
      <c r="BTS268" s="683"/>
      <c r="BTT268" s="683"/>
      <c r="BTU268" s="683"/>
      <c r="BTV268" s="683"/>
      <c r="BTW268" s="683"/>
      <c r="BTX268" s="683"/>
      <c r="BTY268" s="683"/>
      <c r="BTZ268" s="683"/>
      <c r="BUA268" s="683"/>
      <c r="BUB268" s="683"/>
      <c r="BUC268" s="683"/>
      <c r="BUD268" s="683"/>
      <c r="BUE268" s="683"/>
      <c r="BUF268" s="683"/>
      <c r="BUG268" s="683"/>
      <c r="BUH268" s="683"/>
      <c r="BUI268" s="683"/>
      <c r="BUJ268" s="683"/>
      <c r="BUK268" s="683"/>
      <c r="BUL268" s="683"/>
      <c r="BUM268" s="683"/>
      <c r="BUN268" s="683"/>
      <c r="BUO268" s="683"/>
      <c r="BUP268" s="683"/>
      <c r="BUQ268" s="683"/>
      <c r="BUR268" s="683"/>
      <c r="BUS268" s="683"/>
      <c r="BUT268" s="683"/>
      <c r="BUU268" s="683"/>
      <c r="BUV268" s="683"/>
      <c r="BUW268" s="683"/>
      <c r="BUX268" s="683"/>
      <c r="BUY268" s="683"/>
      <c r="BUZ268" s="683"/>
      <c r="BVA268" s="683"/>
      <c r="BVB268" s="683"/>
      <c r="BVC268" s="683"/>
      <c r="BVD268" s="683"/>
      <c r="BVE268" s="683"/>
      <c r="BVF268" s="683"/>
      <c r="BVG268" s="683"/>
      <c r="BVH268" s="683"/>
      <c r="BVI268" s="683"/>
      <c r="BVJ268" s="683"/>
      <c r="BVK268" s="683"/>
      <c r="BVL268" s="683"/>
      <c r="BVM268" s="683"/>
      <c r="BVN268" s="683"/>
      <c r="BVO268" s="683"/>
      <c r="BVP268" s="683"/>
      <c r="BVQ268" s="683"/>
      <c r="BVR268" s="683"/>
      <c r="BVS268" s="683"/>
      <c r="BVT268" s="683"/>
      <c r="BVU268" s="683"/>
      <c r="BVV268" s="683"/>
      <c r="BVW268" s="683"/>
      <c r="BVX268" s="683"/>
      <c r="BVY268" s="683"/>
      <c r="BVZ268" s="683"/>
      <c r="BWA268" s="683"/>
      <c r="BWB268" s="683"/>
      <c r="BWC268" s="683"/>
      <c r="BWD268" s="683"/>
      <c r="BWE268" s="683"/>
      <c r="BWF268" s="683"/>
      <c r="BWG268" s="683"/>
      <c r="BWH268" s="683"/>
      <c r="BWI268" s="683"/>
      <c r="BWJ268" s="683"/>
      <c r="BWK268" s="683"/>
      <c r="BWL268" s="683"/>
      <c r="BWM268" s="683"/>
      <c r="BWN268" s="683"/>
      <c r="BWO268" s="683"/>
      <c r="BWP268" s="683"/>
      <c r="BWQ268" s="683"/>
      <c r="BWR268" s="683"/>
      <c r="BWS268" s="683"/>
      <c r="BWT268" s="683"/>
      <c r="BWU268" s="683"/>
      <c r="BWV268" s="683"/>
      <c r="BWW268" s="683"/>
      <c r="BWX268" s="683"/>
      <c r="BWY268" s="683"/>
      <c r="BWZ268" s="683"/>
      <c r="BXA268" s="683"/>
      <c r="BXB268" s="683"/>
      <c r="BXC268" s="683"/>
      <c r="BXD268" s="683"/>
      <c r="BXE268" s="683"/>
      <c r="BXF268" s="683"/>
      <c r="BXG268" s="683"/>
      <c r="BXH268" s="683"/>
      <c r="BXI268" s="683"/>
      <c r="BXJ268" s="683"/>
      <c r="BXK268" s="683"/>
      <c r="BXL268" s="683"/>
      <c r="BXM268" s="683"/>
      <c r="BXN268" s="683"/>
      <c r="BXO268" s="683"/>
      <c r="BXP268" s="683"/>
      <c r="BXQ268" s="683"/>
      <c r="BXR268" s="683"/>
      <c r="BXS268" s="683"/>
      <c r="BXT268" s="683"/>
      <c r="BXU268" s="683"/>
      <c r="BXV268" s="683"/>
      <c r="BXW268" s="683"/>
      <c r="BXX268" s="683"/>
      <c r="BXY268" s="683"/>
      <c r="BXZ268" s="683"/>
      <c r="BYA268" s="683"/>
      <c r="BYB268" s="683"/>
      <c r="BYC268" s="683"/>
      <c r="BYD268" s="683"/>
      <c r="BYE268" s="683"/>
      <c r="BYF268" s="683"/>
      <c r="BYG268" s="683"/>
      <c r="BYH268" s="683"/>
      <c r="BYI268" s="683"/>
      <c r="BYJ268" s="683"/>
      <c r="BYK268" s="683"/>
      <c r="BYL268" s="683"/>
      <c r="BYM268" s="683"/>
      <c r="BYN268" s="683"/>
      <c r="BYO268" s="683"/>
      <c r="BYP268" s="683"/>
      <c r="BYQ268" s="683"/>
      <c r="BYR268" s="683"/>
      <c r="BYS268" s="683"/>
      <c r="BYT268" s="683"/>
      <c r="BYU268" s="683"/>
      <c r="BYV268" s="683"/>
      <c r="BYW268" s="683"/>
      <c r="BYX268" s="683"/>
      <c r="BYY268" s="683"/>
      <c r="BYZ268" s="683"/>
      <c r="BZA268" s="683"/>
      <c r="BZB268" s="683"/>
      <c r="BZC268" s="683"/>
      <c r="BZD268" s="683"/>
      <c r="BZE268" s="683"/>
      <c r="BZF268" s="683"/>
      <c r="BZG268" s="683"/>
      <c r="BZH268" s="683"/>
      <c r="BZI268" s="683"/>
      <c r="BZJ268" s="683"/>
      <c r="BZK268" s="683"/>
      <c r="BZL268" s="683"/>
      <c r="BZM268" s="683"/>
      <c r="BZN268" s="683"/>
      <c r="BZO268" s="683"/>
      <c r="BZP268" s="683"/>
      <c r="BZQ268" s="683"/>
      <c r="BZR268" s="683"/>
      <c r="BZS268" s="683"/>
      <c r="BZT268" s="683"/>
      <c r="BZU268" s="683"/>
      <c r="BZV268" s="683"/>
      <c r="BZW268" s="683"/>
      <c r="BZX268" s="683"/>
      <c r="BZY268" s="683"/>
      <c r="BZZ268" s="683"/>
      <c r="CAA268" s="683"/>
      <c r="CAB268" s="683"/>
      <c r="CAC268" s="683"/>
      <c r="CAD268" s="683"/>
      <c r="CAE268" s="683"/>
      <c r="CAF268" s="683"/>
      <c r="CAG268" s="683"/>
      <c r="CAH268" s="683"/>
      <c r="CAI268" s="683"/>
      <c r="CAJ268" s="683"/>
      <c r="CAK268" s="683"/>
      <c r="CAL268" s="683"/>
      <c r="CAM268" s="683"/>
      <c r="CAN268" s="683"/>
      <c r="CAO268" s="683"/>
      <c r="CAP268" s="683"/>
      <c r="CAQ268" s="683"/>
      <c r="CAR268" s="683"/>
      <c r="CAS268" s="683"/>
      <c r="CAT268" s="683"/>
      <c r="CAU268" s="683"/>
      <c r="CAV268" s="683"/>
      <c r="CAW268" s="683"/>
      <c r="CAX268" s="683"/>
      <c r="CAY268" s="683"/>
      <c r="CAZ268" s="683"/>
      <c r="CBA268" s="683"/>
      <c r="CBB268" s="683"/>
      <c r="CBC268" s="683"/>
      <c r="CBD268" s="683"/>
      <c r="CBE268" s="683"/>
      <c r="CBF268" s="683"/>
      <c r="CBG268" s="683"/>
      <c r="CBH268" s="683"/>
      <c r="CBI268" s="683"/>
      <c r="CBJ268" s="683"/>
      <c r="CBK268" s="683"/>
      <c r="CBL268" s="683"/>
      <c r="CBM268" s="683"/>
      <c r="CBN268" s="683"/>
      <c r="CBO268" s="683"/>
      <c r="CBP268" s="683"/>
      <c r="CBQ268" s="683"/>
      <c r="CBR268" s="683"/>
      <c r="CBS268" s="683"/>
      <c r="CBT268" s="683"/>
      <c r="CBU268" s="683"/>
      <c r="CBV268" s="683"/>
      <c r="CBW268" s="683"/>
      <c r="CBX268" s="683"/>
      <c r="CBY268" s="683"/>
      <c r="CBZ268" s="683"/>
      <c r="CCA268" s="683"/>
      <c r="CCB268" s="683"/>
      <c r="CCC268" s="683"/>
      <c r="CCD268" s="683"/>
      <c r="CCE268" s="683"/>
      <c r="CCF268" s="683"/>
      <c r="CCG268" s="683"/>
      <c r="CCH268" s="683"/>
      <c r="CCI268" s="683"/>
      <c r="CCJ268" s="683"/>
      <c r="CCK268" s="683"/>
      <c r="CCL268" s="683"/>
      <c r="CCM268" s="683"/>
      <c r="CCN268" s="683"/>
      <c r="CCO268" s="683"/>
      <c r="CCP268" s="683"/>
      <c r="CCQ268" s="683"/>
      <c r="CCR268" s="683"/>
      <c r="CCS268" s="683"/>
      <c r="CCT268" s="683"/>
      <c r="CCU268" s="683"/>
      <c r="CCV268" s="683"/>
      <c r="CCW268" s="683"/>
      <c r="CCX268" s="683"/>
      <c r="CCY268" s="683"/>
      <c r="CCZ268" s="683"/>
      <c r="CDA268" s="683"/>
      <c r="CDB268" s="683"/>
      <c r="CDC268" s="683"/>
      <c r="CDD268" s="683"/>
      <c r="CDE268" s="683"/>
      <c r="CDF268" s="683"/>
      <c r="CDG268" s="683"/>
      <c r="CDH268" s="683"/>
      <c r="CDI268" s="683"/>
      <c r="CDJ268" s="683"/>
      <c r="CDK268" s="683"/>
      <c r="CDL268" s="683"/>
      <c r="CDM268" s="683"/>
      <c r="CDN268" s="683"/>
      <c r="CDO268" s="683"/>
      <c r="CDP268" s="683"/>
      <c r="CDQ268" s="683"/>
      <c r="CDR268" s="683"/>
      <c r="CDS268" s="683"/>
      <c r="CDT268" s="683"/>
      <c r="CDU268" s="683"/>
      <c r="CDV268" s="683"/>
      <c r="CDW268" s="683"/>
      <c r="CDX268" s="683"/>
      <c r="CDY268" s="683"/>
      <c r="CDZ268" s="683"/>
      <c r="CEA268" s="683"/>
      <c r="CEB268" s="683"/>
      <c r="CEC268" s="683"/>
      <c r="CED268" s="683"/>
      <c r="CEE268" s="683"/>
      <c r="CEF268" s="683"/>
      <c r="CEG268" s="683"/>
      <c r="CEH268" s="683"/>
      <c r="CEI268" s="683"/>
      <c r="CEJ268" s="683"/>
      <c r="CEK268" s="683"/>
      <c r="CEL268" s="683"/>
      <c r="CEM268" s="683"/>
      <c r="CEN268" s="683"/>
      <c r="CEO268" s="683"/>
      <c r="CEP268" s="683"/>
      <c r="CEQ268" s="683"/>
      <c r="CER268" s="683"/>
      <c r="CES268" s="683"/>
      <c r="CET268" s="683"/>
      <c r="CEU268" s="683"/>
      <c r="CEV268" s="683"/>
      <c r="CEW268" s="683"/>
      <c r="CEX268" s="683"/>
      <c r="CEY268" s="683"/>
      <c r="CEZ268" s="683"/>
      <c r="CFA268" s="683"/>
      <c r="CFB268" s="683"/>
      <c r="CFC268" s="683"/>
      <c r="CFD268" s="683"/>
      <c r="CFE268" s="683"/>
      <c r="CFF268" s="683"/>
      <c r="CFG268" s="683"/>
      <c r="CFH268" s="683"/>
      <c r="CFI268" s="683"/>
      <c r="CFJ268" s="683"/>
      <c r="CFK268" s="683"/>
      <c r="CFL268" s="683"/>
      <c r="CFM268" s="683"/>
      <c r="CFN268" s="683"/>
      <c r="CFO268" s="683"/>
      <c r="CFP268" s="683"/>
      <c r="CFQ268" s="683"/>
      <c r="CFR268" s="683"/>
      <c r="CFS268" s="683"/>
      <c r="CFT268" s="683"/>
      <c r="CFU268" s="683"/>
      <c r="CFV268" s="683"/>
      <c r="CFW268" s="683"/>
      <c r="CFX268" s="683"/>
      <c r="CFY268" s="683"/>
      <c r="CFZ268" s="683"/>
      <c r="CGA268" s="683"/>
      <c r="CGB268" s="683"/>
      <c r="CGC268" s="683"/>
      <c r="CGD268" s="683"/>
      <c r="CGE268" s="683"/>
      <c r="CGF268" s="683"/>
      <c r="CGG268" s="683"/>
      <c r="CGH268" s="683"/>
      <c r="CGI268" s="683"/>
      <c r="CGJ268" s="683"/>
      <c r="CGK268" s="683"/>
      <c r="CGL268" s="683"/>
      <c r="CGM268" s="683"/>
      <c r="CGN268" s="683"/>
      <c r="CGO268" s="683"/>
      <c r="CGP268" s="683"/>
      <c r="CGQ268" s="683"/>
      <c r="CGR268" s="683"/>
      <c r="CGS268" s="683"/>
      <c r="CGT268" s="683"/>
      <c r="CGU268" s="683"/>
      <c r="CGV268" s="683"/>
      <c r="CGW268" s="683"/>
      <c r="CGX268" s="683"/>
      <c r="CGY268" s="683"/>
      <c r="CGZ268" s="683"/>
      <c r="CHA268" s="683"/>
      <c r="CHB268" s="683"/>
      <c r="CHC268" s="683"/>
      <c r="CHD268" s="683"/>
      <c r="CHE268" s="683"/>
      <c r="CHF268" s="683"/>
      <c r="CHG268" s="683"/>
      <c r="CHH268" s="683"/>
      <c r="CHI268" s="683"/>
      <c r="CHJ268" s="683"/>
      <c r="CHK268" s="683"/>
      <c r="CHL268" s="683"/>
      <c r="CHM268" s="683"/>
      <c r="CHN268" s="683"/>
      <c r="CHO268" s="683"/>
      <c r="CHP268" s="683"/>
      <c r="CHQ268" s="683"/>
      <c r="CHR268" s="683"/>
      <c r="CHS268" s="683"/>
      <c r="CHT268" s="683"/>
      <c r="CHU268" s="683"/>
      <c r="CHV268" s="683"/>
      <c r="CHW268" s="683"/>
      <c r="CHX268" s="683"/>
      <c r="CHY268" s="683"/>
      <c r="CHZ268" s="683"/>
      <c r="CIA268" s="683"/>
      <c r="CIB268" s="683"/>
      <c r="CIC268" s="683"/>
      <c r="CID268" s="683"/>
      <c r="CIE268" s="683"/>
      <c r="CIF268" s="683"/>
      <c r="CIG268" s="683"/>
      <c r="CIH268" s="683"/>
      <c r="CII268" s="683"/>
      <c r="CIJ268" s="683"/>
      <c r="CIK268" s="683"/>
      <c r="CIL268" s="683"/>
      <c r="CIM268" s="683"/>
      <c r="CIN268" s="683"/>
      <c r="CIO268" s="683"/>
      <c r="CIP268" s="683"/>
      <c r="CIQ268" s="683"/>
      <c r="CIR268" s="683"/>
      <c r="CIS268" s="683"/>
      <c r="CIT268" s="683"/>
      <c r="CIU268" s="683"/>
      <c r="CIV268" s="683"/>
      <c r="CIW268" s="683"/>
      <c r="CIX268" s="683"/>
      <c r="CIY268" s="683"/>
      <c r="CIZ268" s="683"/>
      <c r="CJA268" s="683"/>
      <c r="CJB268" s="683"/>
      <c r="CJC268" s="683"/>
      <c r="CJD268" s="683"/>
      <c r="CJE268" s="683"/>
      <c r="CJF268" s="683"/>
      <c r="CJG268" s="683"/>
      <c r="CJH268" s="683"/>
      <c r="CJI268" s="683"/>
      <c r="CJJ268" s="683"/>
      <c r="CJK268" s="683"/>
      <c r="CJL268" s="683"/>
      <c r="CJM268" s="683"/>
      <c r="CJN268" s="683"/>
      <c r="CJO268" s="683"/>
      <c r="CJP268" s="683"/>
      <c r="CJQ268" s="683"/>
      <c r="CJR268" s="683"/>
      <c r="CJS268" s="683"/>
      <c r="CJT268" s="683"/>
      <c r="CJU268" s="683"/>
      <c r="CJV268" s="683"/>
      <c r="CJW268" s="683"/>
      <c r="CJX268" s="683"/>
      <c r="CJY268" s="683"/>
      <c r="CJZ268" s="683"/>
      <c r="CKA268" s="683"/>
      <c r="CKB268" s="683"/>
      <c r="CKC268" s="683"/>
      <c r="CKD268" s="683"/>
      <c r="CKE268" s="683"/>
      <c r="CKF268" s="683"/>
      <c r="CKG268" s="683"/>
      <c r="CKH268" s="683"/>
      <c r="CKI268" s="683"/>
      <c r="CKJ268" s="683"/>
      <c r="CKK268" s="683"/>
      <c r="CKL268" s="683"/>
      <c r="CKM268" s="683"/>
      <c r="CKN268" s="683"/>
      <c r="CKO268" s="683"/>
      <c r="CKP268" s="683"/>
      <c r="CKQ268" s="683"/>
      <c r="CKR268" s="683"/>
      <c r="CKS268" s="683"/>
      <c r="CKT268" s="683"/>
      <c r="CKU268" s="683"/>
      <c r="CKV268" s="683"/>
      <c r="CKW268" s="683"/>
      <c r="CKX268" s="683"/>
      <c r="CKY268" s="683"/>
      <c r="CKZ268" s="683"/>
      <c r="CLA268" s="683"/>
      <c r="CLB268" s="683"/>
      <c r="CLC268" s="683"/>
      <c r="CLD268" s="683"/>
      <c r="CLE268" s="683"/>
      <c r="CLF268" s="683"/>
      <c r="CLG268" s="683"/>
      <c r="CLH268" s="683"/>
      <c r="CLI268" s="683"/>
      <c r="CLJ268" s="683"/>
      <c r="CLK268" s="683"/>
      <c r="CLL268" s="683"/>
      <c r="CLM268" s="683"/>
      <c r="CLN268" s="683"/>
      <c r="CLO268" s="683"/>
      <c r="CLP268" s="683"/>
      <c r="CLQ268" s="683"/>
      <c r="CLR268" s="683"/>
      <c r="CLS268" s="683"/>
      <c r="CLT268" s="683"/>
      <c r="CLU268" s="683"/>
      <c r="CLV268" s="683"/>
      <c r="CLW268" s="683"/>
      <c r="CLX268" s="683"/>
      <c r="CLY268" s="683"/>
      <c r="CLZ268" s="683"/>
      <c r="CMA268" s="683"/>
      <c r="CMB268" s="683"/>
      <c r="CMC268" s="683"/>
      <c r="CMD268" s="683"/>
      <c r="CME268" s="683"/>
      <c r="CMF268" s="683"/>
      <c r="CMG268" s="683"/>
      <c r="CMH268" s="683"/>
      <c r="CMI268" s="683"/>
      <c r="CMJ268" s="683"/>
      <c r="CMK268" s="683"/>
      <c r="CML268" s="683"/>
      <c r="CMM268" s="683"/>
      <c r="CMN268" s="683"/>
      <c r="CMO268" s="683"/>
      <c r="CMP268" s="683"/>
      <c r="CMQ268" s="683"/>
      <c r="CMR268" s="683"/>
      <c r="CMS268" s="683"/>
      <c r="CMT268" s="683"/>
      <c r="CMU268" s="683"/>
      <c r="CMV268" s="683"/>
      <c r="CMW268" s="683"/>
      <c r="CMX268" s="683"/>
      <c r="CMY268" s="683"/>
      <c r="CMZ268" s="683"/>
      <c r="CNA268" s="683"/>
      <c r="CNB268" s="683"/>
      <c r="CNC268" s="683"/>
      <c r="CND268" s="683"/>
      <c r="CNE268" s="683"/>
      <c r="CNF268" s="683"/>
      <c r="CNG268" s="683"/>
      <c r="CNH268" s="683"/>
      <c r="CNI268" s="683"/>
      <c r="CNJ268" s="683"/>
      <c r="CNK268" s="683"/>
      <c r="CNL268" s="683"/>
      <c r="CNM268" s="683"/>
      <c r="CNN268" s="683"/>
      <c r="CNO268" s="683"/>
      <c r="CNP268" s="683"/>
      <c r="CNQ268" s="683"/>
      <c r="CNR268" s="683"/>
      <c r="CNS268" s="683"/>
      <c r="CNT268" s="683"/>
      <c r="CNU268" s="683"/>
      <c r="CNV268" s="683"/>
      <c r="CNW268" s="683"/>
      <c r="CNX268" s="683"/>
      <c r="CNY268" s="683"/>
      <c r="CNZ268" s="683"/>
      <c r="COA268" s="683"/>
      <c r="COB268" s="683"/>
      <c r="COC268" s="683"/>
      <c r="COD268" s="683"/>
      <c r="COE268" s="683"/>
      <c r="COF268" s="683"/>
      <c r="COG268" s="683"/>
      <c r="COH268" s="683"/>
      <c r="COI268" s="683"/>
      <c r="COJ268" s="683"/>
      <c r="COK268" s="683"/>
      <c r="COL268" s="683"/>
      <c r="COM268" s="683"/>
      <c r="CON268" s="683"/>
      <c r="COO268" s="683"/>
      <c r="COP268" s="683"/>
      <c r="COQ268" s="683"/>
      <c r="COR268" s="683"/>
      <c r="COS268" s="683"/>
      <c r="COT268" s="683"/>
      <c r="COU268" s="683"/>
      <c r="COV268" s="683"/>
      <c r="COW268" s="683"/>
      <c r="COX268" s="683"/>
      <c r="COY268" s="683"/>
      <c r="COZ268" s="683"/>
      <c r="CPA268" s="683"/>
      <c r="CPB268" s="683"/>
      <c r="CPC268" s="683"/>
      <c r="CPD268" s="683"/>
      <c r="CPE268" s="683"/>
      <c r="CPF268" s="683"/>
      <c r="CPG268" s="683"/>
      <c r="CPH268" s="683"/>
      <c r="CPI268" s="683"/>
      <c r="CPJ268" s="683"/>
      <c r="CPK268" s="683"/>
      <c r="CPL268" s="683"/>
      <c r="CPM268" s="683"/>
      <c r="CPN268" s="683"/>
      <c r="CPO268" s="683"/>
      <c r="CPP268" s="683"/>
      <c r="CPQ268" s="683"/>
      <c r="CPR268" s="683"/>
      <c r="CPS268" s="683"/>
      <c r="CPT268" s="683"/>
      <c r="CPU268" s="683"/>
      <c r="CPV268" s="683"/>
      <c r="CPW268" s="683"/>
      <c r="CPX268" s="683"/>
      <c r="CPY268" s="683"/>
      <c r="CPZ268" s="683"/>
      <c r="CQA268" s="683"/>
      <c r="CQB268" s="683"/>
      <c r="CQC268" s="683"/>
      <c r="CQD268" s="683"/>
      <c r="CQE268" s="683"/>
      <c r="CQF268" s="683"/>
      <c r="CQG268" s="683"/>
      <c r="CQH268" s="683"/>
      <c r="CQI268" s="683"/>
      <c r="CQJ268" s="683"/>
      <c r="CQK268" s="683"/>
      <c r="CQL268" s="683"/>
      <c r="CQM268" s="683"/>
      <c r="CQN268" s="683"/>
      <c r="CQO268" s="683"/>
      <c r="CQP268" s="683"/>
      <c r="CQQ268" s="683"/>
      <c r="CQR268" s="683"/>
      <c r="CQS268" s="683"/>
      <c r="CQT268" s="683"/>
      <c r="CQU268" s="683"/>
      <c r="CQV268" s="683"/>
      <c r="CQW268" s="683"/>
      <c r="CQX268" s="683"/>
      <c r="CQY268" s="683"/>
      <c r="CQZ268" s="683"/>
      <c r="CRA268" s="683"/>
      <c r="CRB268" s="683"/>
      <c r="CRC268" s="683"/>
      <c r="CRD268" s="683"/>
      <c r="CRE268" s="683"/>
      <c r="CRF268" s="683"/>
      <c r="CRG268" s="683"/>
      <c r="CRH268" s="683"/>
      <c r="CRI268" s="683"/>
      <c r="CRJ268" s="683"/>
      <c r="CRK268" s="683"/>
      <c r="CRL268" s="683"/>
      <c r="CRM268" s="683"/>
      <c r="CRN268" s="683"/>
      <c r="CRO268" s="683"/>
      <c r="CRP268" s="683"/>
      <c r="CRQ268" s="683"/>
      <c r="CRR268" s="683"/>
      <c r="CRS268" s="683"/>
      <c r="CRT268" s="683"/>
      <c r="CRU268" s="683"/>
      <c r="CRV268" s="683"/>
      <c r="CRW268" s="683"/>
      <c r="CRX268" s="683"/>
      <c r="CRY268" s="683"/>
      <c r="CRZ268" s="683"/>
      <c r="CSA268" s="683"/>
      <c r="CSB268" s="683"/>
      <c r="CSC268" s="683"/>
      <c r="CSD268" s="683"/>
      <c r="CSE268" s="683"/>
      <c r="CSF268" s="683"/>
      <c r="CSG268" s="683"/>
      <c r="CSH268" s="683"/>
      <c r="CSI268" s="683"/>
      <c r="CSJ268" s="683"/>
      <c r="CSK268" s="683"/>
      <c r="CSL268" s="683"/>
      <c r="CSM268" s="683"/>
      <c r="CSN268" s="683"/>
      <c r="CSO268" s="683"/>
      <c r="CSP268" s="683"/>
      <c r="CSQ268" s="683"/>
      <c r="CSR268" s="683"/>
      <c r="CSS268" s="683"/>
      <c r="CST268" s="683"/>
      <c r="CSU268" s="683"/>
      <c r="CSV268" s="683"/>
      <c r="CSW268" s="683"/>
      <c r="CSX268" s="683"/>
      <c r="CSY268" s="683"/>
      <c r="CSZ268" s="683"/>
      <c r="CTA268" s="683"/>
      <c r="CTB268" s="683"/>
      <c r="CTC268" s="683"/>
      <c r="CTD268" s="683"/>
      <c r="CTE268" s="683"/>
      <c r="CTF268" s="683"/>
      <c r="CTG268" s="683"/>
      <c r="CTH268" s="683"/>
      <c r="CTI268" s="683"/>
      <c r="CTJ268" s="683"/>
      <c r="CTK268" s="683"/>
      <c r="CTL268" s="683"/>
      <c r="CTM268" s="683"/>
      <c r="CTN268" s="683"/>
      <c r="CTO268" s="683"/>
      <c r="CTP268" s="683"/>
      <c r="CTQ268" s="683"/>
      <c r="CTR268" s="683"/>
      <c r="CTS268" s="683"/>
      <c r="CTT268" s="683"/>
      <c r="CTU268" s="683"/>
      <c r="CTV268" s="683"/>
      <c r="CTW268" s="683"/>
      <c r="CTX268" s="683"/>
      <c r="CTY268" s="683"/>
      <c r="CTZ268" s="683"/>
      <c r="CUA268" s="683"/>
      <c r="CUB268" s="683"/>
      <c r="CUC268" s="683"/>
      <c r="CUD268" s="683"/>
      <c r="CUE268" s="683"/>
      <c r="CUF268" s="683"/>
      <c r="CUG268" s="683"/>
      <c r="CUH268" s="683"/>
      <c r="CUI268" s="683"/>
      <c r="CUJ268" s="683"/>
      <c r="CUK268" s="683"/>
      <c r="CUL268" s="683"/>
      <c r="CUM268" s="683"/>
      <c r="CUN268" s="683"/>
      <c r="CUO268" s="683"/>
      <c r="CUP268" s="683"/>
      <c r="CUQ268" s="683"/>
      <c r="CUR268" s="683"/>
      <c r="CUS268" s="683"/>
      <c r="CUT268" s="683"/>
      <c r="CUU268" s="683"/>
      <c r="CUV268" s="683"/>
      <c r="CUW268" s="683"/>
      <c r="CUX268" s="683"/>
      <c r="CUY268" s="683"/>
      <c r="CUZ268" s="683"/>
      <c r="CVA268" s="683"/>
      <c r="CVB268" s="683"/>
      <c r="CVC268" s="683"/>
      <c r="CVD268" s="683"/>
      <c r="CVE268" s="683"/>
      <c r="CVF268" s="683"/>
      <c r="CVG268" s="683"/>
      <c r="CVH268" s="683"/>
      <c r="CVI268" s="683"/>
      <c r="CVJ268" s="683"/>
      <c r="CVK268" s="683"/>
      <c r="CVL268" s="683"/>
      <c r="CVM268" s="683"/>
      <c r="CVN268" s="683"/>
      <c r="CVO268" s="683"/>
      <c r="CVP268" s="683"/>
      <c r="CVQ268" s="683"/>
      <c r="CVR268" s="683"/>
      <c r="CVS268" s="683"/>
      <c r="CVT268" s="683"/>
      <c r="CVU268" s="683"/>
      <c r="CVV268" s="683"/>
      <c r="CVW268" s="683"/>
      <c r="CVX268" s="683"/>
      <c r="CVY268" s="683"/>
      <c r="CVZ268" s="683"/>
      <c r="CWA268" s="683"/>
      <c r="CWB268" s="683"/>
      <c r="CWC268" s="683"/>
      <c r="CWD268" s="683"/>
      <c r="CWE268" s="683"/>
      <c r="CWF268" s="683"/>
      <c r="CWG268" s="683"/>
      <c r="CWH268" s="683"/>
      <c r="CWI268" s="683"/>
      <c r="CWJ268" s="683"/>
      <c r="CWK268" s="683"/>
      <c r="CWL268" s="683"/>
      <c r="CWM268" s="683"/>
      <c r="CWN268" s="683"/>
      <c r="CWO268" s="683"/>
      <c r="CWP268" s="683"/>
      <c r="CWQ268" s="683"/>
      <c r="CWR268" s="683"/>
      <c r="CWS268" s="683"/>
      <c r="CWT268" s="683"/>
      <c r="CWU268" s="683"/>
      <c r="CWV268" s="683"/>
      <c r="CWW268" s="683"/>
      <c r="CWX268" s="683"/>
      <c r="CWY268" s="683"/>
      <c r="CWZ268" s="683"/>
      <c r="CXA268" s="683"/>
      <c r="CXB268" s="683"/>
      <c r="CXC268" s="683"/>
      <c r="CXD268" s="683"/>
      <c r="CXE268" s="683"/>
      <c r="CXF268" s="683"/>
      <c r="CXG268" s="683"/>
      <c r="CXH268" s="683"/>
      <c r="CXI268" s="683"/>
      <c r="CXJ268" s="683"/>
      <c r="CXK268" s="683"/>
      <c r="CXL268" s="683"/>
      <c r="CXM268" s="683"/>
      <c r="CXN268" s="683"/>
      <c r="CXO268" s="683"/>
      <c r="CXP268" s="683"/>
      <c r="CXQ268" s="683"/>
      <c r="CXR268" s="683"/>
      <c r="CXS268" s="683"/>
      <c r="CXT268" s="683"/>
      <c r="CXU268" s="683"/>
      <c r="CXV268" s="683"/>
      <c r="CXW268" s="683"/>
      <c r="CXX268" s="683"/>
      <c r="CXY268" s="683"/>
      <c r="CXZ268" s="683"/>
      <c r="CYA268" s="683"/>
      <c r="CYB268" s="683"/>
      <c r="CYC268" s="683"/>
      <c r="CYD268" s="683"/>
      <c r="CYE268" s="683"/>
      <c r="CYF268" s="683"/>
      <c r="CYG268" s="683"/>
      <c r="CYH268" s="683"/>
      <c r="CYI268" s="683"/>
      <c r="CYJ268" s="683"/>
      <c r="CYK268" s="683"/>
      <c r="CYL268" s="683"/>
      <c r="CYM268" s="683"/>
      <c r="CYN268" s="683"/>
      <c r="CYO268" s="683"/>
      <c r="CYP268" s="683"/>
      <c r="CYQ268" s="683"/>
      <c r="CYR268" s="683"/>
      <c r="CYS268" s="683"/>
      <c r="CYT268" s="683"/>
      <c r="CYU268" s="683"/>
      <c r="CYV268" s="683"/>
      <c r="CYW268" s="683"/>
      <c r="CYX268" s="683"/>
      <c r="CYY268" s="683"/>
      <c r="CYZ268" s="683"/>
      <c r="CZA268" s="683"/>
      <c r="CZB268" s="683"/>
      <c r="CZC268" s="683"/>
      <c r="CZD268" s="683"/>
      <c r="CZE268" s="683"/>
      <c r="CZF268" s="683"/>
      <c r="CZG268" s="683"/>
      <c r="CZH268" s="683"/>
      <c r="CZI268" s="683"/>
      <c r="CZJ268" s="683"/>
      <c r="CZK268" s="683"/>
      <c r="CZL268" s="683"/>
      <c r="CZM268" s="683"/>
      <c r="CZN268" s="683"/>
      <c r="CZO268" s="683"/>
      <c r="CZP268" s="683"/>
      <c r="CZQ268" s="683"/>
      <c r="CZR268" s="683"/>
      <c r="CZS268" s="683"/>
      <c r="CZT268" s="683"/>
      <c r="CZU268" s="683"/>
      <c r="CZV268" s="683"/>
      <c r="CZW268" s="683"/>
      <c r="CZX268" s="683"/>
      <c r="CZY268" s="683"/>
      <c r="CZZ268" s="683"/>
      <c r="DAA268" s="683"/>
      <c r="DAB268" s="683"/>
      <c r="DAC268" s="683"/>
      <c r="DAD268" s="683"/>
      <c r="DAE268" s="683"/>
      <c r="DAF268" s="683"/>
      <c r="DAG268" s="683"/>
      <c r="DAH268" s="683"/>
      <c r="DAI268" s="683"/>
      <c r="DAJ268" s="683"/>
      <c r="DAK268" s="683"/>
      <c r="DAL268" s="683"/>
      <c r="DAM268" s="683"/>
      <c r="DAN268" s="683"/>
      <c r="DAO268" s="683"/>
      <c r="DAP268" s="683"/>
      <c r="DAQ268" s="683"/>
      <c r="DAR268" s="683"/>
      <c r="DAS268" s="683"/>
      <c r="DAT268" s="683"/>
      <c r="DAU268" s="683"/>
      <c r="DAV268" s="683"/>
      <c r="DAW268" s="683"/>
      <c r="DAX268" s="683"/>
      <c r="DAY268" s="683"/>
      <c r="DAZ268" s="683"/>
      <c r="DBA268" s="683"/>
      <c r="DBB268" s="683"/>
      <c r="DBC268" s="683"/>
      <c r="DBD268" s="683"/>
      <c r="DBE268" s="683"/>
      <c r="DBF268" s="683"/>
      <c r="DBG268" s="683"/>
      <c r="DBH268" s="683"/>
      <c r="DBI268" s="683"/>
      <c r="DBJ268" s="683"/>
      <c r="DBK268" s="683"/>
      <c r="DBL268" s="683"/>
      <c r="DBM268" s="683"/>
      <c r="DBN268" s="683"/>
      <c r="DBO268" s="683"/>
      <c r="DBP268" s="683"/>
      <c r="DBQ268" s="683"/>
      <c r="DBR268" s="683"/>
      <c r="DBS268" s="683"/>
      <c r="DBT268" s="683"/>
      <c r="DBU268" s="683"/>
      <c r="DBV268" s="683"/>
      <c r="DBW268" s="683"/>
      <c r="DBX268" s="683"/>
      <c r="DBY268" s="683"/>
      <c r="DBZ268" s="683"/>
      <c r="DCA268" s="683"/>
      <c r="DCB268" s="683"/>
      <c r="DCC268" s="683"/>
      <c r="DCD268" s="683"/>
      <c r="DCE268" s="683"/>
      <c r="DCF268" s="683"/>
      <c r="DCG268" s="683"/>
      <c r="DCH268" s="683"/>
      <c r="DCI268" s="683"/>
      <c r="DCJ268" s="683"/>
      <c r="DCK268" s="683"/>
      <c r="DCL268" s="683"/>
      <c r="DCM268" s="683"/>
      <c r="DCN268" s="683"/>
      <c r="DCO268" s="683"/>
      <c r="DCP268" s="683"/>
      <c r="DCQ268" s="683"/>
      <c r="DCR268" s="683"/>
      <c r="DCS268" s="683"/>
      <c r="DCT268" s="683"/>
      <c r="DCU268" s="683"/>
      <c r="DCV268" s="683"/>
      <c r="DCW268" s="683"/>
      <c r="DCX268" s="683"/>
      <c r="DCY268" s="683"/>
      <c r="DCZ268" s="683"/>
      <c r="DDA268" s="683"/>
      <c r="DDB268" s="683"/>
      <c r="DDC268" s="683"/>
      <c r="DDD268" s="683"/>
      <c r="DDE268" s="683"/>
      <c r="DDF268" s="683"/>
      <c r="DDG268" s="683"/>
      <c r="DDH268" s="683"/>
      <c r="DDI268" s="683"/>
      <c r="DDJ268" s="683"/>
      <c r="DDK268" s="683"/>
      <c r="DDL268" s="683"/>
      <c r="DDM268" s="683"/>
      <c r="DDN268" s="683"/>
      <c r="DDO268" s="683"/>
      <c r="DDP268" s="683"/>
      <c r="DDQ268" s="683"/>
      <c r="DDR268" s="683"/>
      <c r="DDS268" s="683"/>
      <c r="DDT268" s="683"/>
      <c r="DDU268" s="683"/>
      <c r="DDV268" s="683"/>
      <c r="DDW268" s="683"/>
      <c r="DDX268" s="683"/>
      <c r="DDY268" s="683"/>
      <c r="DDZ268" s="683"/>
      <c r="DEA268" s="683"/>
      <c r="DEB268" s="683"/>
      <c r="DEC268" s="683"/>
      <c r="DED268" s="683"/>
      <c r="DEE268" s="683"/>
      <c r="DEF268" s="683"/>
      <c r="DEG268" s="683"/>
      <c r="DEH268" s="683"/>
      <c r="DEI268" s="683"/>
      <c r="DEJ268" s="683"/>
      <c r="DEK268" s="683"/>
      <c r="DEL268" s="683"/>
      <c r="DEM268" s="683"/>
      <c r="DEN268" s="683"/>
      <c r="DEO268" s="683"/>
      <c r="DEP268" s="683"/>
      <c r="DEQ268" s="683"/>
      <c r="DER268" s="683"/>
      <c r="DES268" s="683"/>
      <c r="DET268" s="683"/>
      <c r="DEU268" s="683"/>
      <c r="DEV268" s="683"/>
      <c r="DEW268" s="683"/>
      <c r="DEX268" s="683"/>
      <c r="DEY268" s="683"/>
      <c r="DEZ268" s="683"/>
      <c r="DFA268" s="683"/>
      <c r="DFB268" s="683"/>
      <c r="DFC268" s="683"/>
      <c r="DFD268" s="683"/>
      <c r="DFE268" s="683"/>
      <c r="DFF268" s="683"/>
      <c r="DFG268" s="683"/>
      <c r="DFH268" s="683"/>
      <c r="DFI268" s="683"/>
      <c r="DFJ268" s="683"/>
      <c r="DFK268" s="683"/>
      <c r="DFL268" s="683"/>
      <c r="DFM268" s="683"/>
      <c r="DFN268" s="683"/>
      <c r="DFO268" s="683"/>
      <c r="DFP268" s="683"/>
      <c r="DFQ268" s="683"/>
      <c r="DFR268" s="683"/>
      <c r="DFS268" s="683"/>
      <c r="DFT268" s="683"/>
      <c r="DFU268" s="683"/>
      <c r="DFV268" s="683"/>
      <c r="DFW268" s="683"/>
      <c r="DFX268" s="683"/>
      <c r="DFY268" s="683"/>
      <c r="DFZ268" s="683"/>
      <c r="DGA268" s="683"/>
      <c r="DGB268" s="683"/>
      <c r="DGC268" s="683"/>
      <c r="DGD268" s="683"/>
      <c r="DGE268" s="683"/>
      <c r="DGF268" s="683"/>
      <c r="DGG268" s="683"/>
      <c r="DGH268" s="683"/>
      <c r="DGI268" s="683"/>
      <c r="DGJ268" s="683"/>
      <c r="DGK268" s="683"/>
      <c r="DGL268" s="683"/>
      <c r="DGM268" s="683"/>
      <c r="DGN268" s="683"/>
      <c r="DGO268" s="683"/>
      <c r="DGP268" s="683"/>
      <c r="DGQ268" s="683"/>
      <c r="DGR268" s="683"/>
      <c r="DGS268" s="683"/>
      <c r="DGT268" s="683"/>
      <c r="DGU268" s="683"/>
      <c r="DGV268" s="683"/>
      <c r="DGW268" s="683"/>
      <c r="DGX268" s="683"/>
      <c r="DGY268" s="683"/>
      <c r="DGZ268" s="683"/>
      <c r="DHA268" s="683"/>
      <c r="DHB268" s="683"/>
      <c r="DHC268" s="683"/>
      <c r="DHD268" s="683"/>
      <c r="DHE268" s="683"/>
      <c r="DHF268" s="683"/>
      <c r="DHG268" s="683"/>
      <c r="DHH268" s="683"/>
      <c r="DHI268" s="683"/>
      <c r="DHJ268" s="683"/>
      <c r="DHK268" s="683"/>
      <c r="DHL268" s="683"/>
      <c r="DHM268" s="683"/>
      <c r="DHN268" s="683"/>
      <c r="DHO268" s="683"/>
      <c r="DHP268" s="683"/>
      <c r="DHQ268" s="683"/>
      <c r="DHR268" s="683"/>
      <c r="DHS268" s="683"/>
      <c r="DHT268" s="683"/>
      <c r="DHU268" s="683"/>
      <c r="DHV268" s="683"/>
      <c r="DHW268" s="683"/>
      <c r="DHX268" s="683"/>
      <c r="DHY268" s="683"/>
      <c r="DHZ268" s="683"/>
      <c r="DIA268" s="683"/>
      <c r="DIB268" s="683"/>
      <c r="DIC268" s="683"/>
      <c r="DID268" s="683"/>
      <c r="DIE268" s="683"/>
      <c r="DIF268" s="683"/>
      <c r="DIG268" s="683"/>
      <c r="DIH268" s="683"/>
      <c r="DII268" s="683"/>
      <c r="DIJ268" s="683"/>
      <c r="DIK268" s="683"/>
      <c r="DIL268" s="683"/>
      <c r="DIM268" s="683"/>
      <c r="DIN268" s="683"/>
      <c r="DIO268" s="683"/>
      <c r="DIP268" s="683"/>
      <c r="DIQ268" s="683"/>
      <c r="DIR268" s="683"/>
      <c r="DIS268" s="683"/>
      <c r="DIT268" s="683"/>
      <c r="DIU268" s="683"/>
      <c r="DIV268" s="683"/>
      <c r="DIW268" s="683"/>
      <c r="DIX268" s="683"/>
      <c r="DIY268" s="683"/>
      <c r="DIZ268" s="683"/>
      <c r="DJA268" s="683"/>
      <c r="DJB268" s="683"/>
      <c r="DJC268" s="683"/>
      <c r="DJD268" s="683"/>
      <c r="DJE268" s="683"/>
      <c r="DJF268" s="683"/>
      <c r="DJG268" s="683"/>
      <c r="DJH268" s="683"/>
      <c r="DJI268" s="683"/>
      <c r="DJJ268" s="683"/>
      <c r="DJK268" s="683"/>
      <c r="DJL268" s="683"/>
      <c r="DJM268" s="683"/>
      <c r="DJN268" s="683"/>
      <c r="DJO268" s="683"/>
      <c r="DJP268" s="683"/>
      <c r="DJQ268" s="683"/>
      <c r="DJR268" s="683"/>
      <c r="DJS268" s="683"/>
      <c r="DJT268" s="683"/>
      <c r="DJU268" s="683"/>
      <c r="DJV268" s="683"/>
      <c r="DJW268" s="683"/>
      <c r="DJX268" s="683"/>
      <c r="DJY268" s="683"/>
      <c r="DJZ268" s="683"/>
      <c r="DKA268" s="683"/>
      <c r="DKB268" s="683"/>
      <c r="DKC268" s="683"/>
      <c r="DKD268" s="683"/>
      <c r="DKE268" s="683"/>
      <c r="DKF268" s="683"/>
      <c r="DKG268" s="683"/>
      <c r="DKH268" s="683"/>
      <c r="DKI268" s="683"/>
      <c r="DKJ268" s="683"/>
      <c r="DKK268" s="683"/>
      <c r="DKL268" s="683"/>
      <c r="DKM268" s="683"/>
      <c r="DKN268" s="683"/>
      <c r="DKO268" s="683"/>
      <c r="DKP268" s="683"/>
      <c r="DKQ268" s="683"/>
      <c r="DKR268" s="683"/>
      <c r="DKS268" s="683"/>
      <c r="DKT268" s="683"/>
      <c r="DKU268" s="683"/>
      <c r="DKV268" s="683"/>
      <c r="DKW268" s="683"/>
      <c r="DKX268" s="683"/>
      <c r="DKY268" s="683"/>
      <c r="DKZ268" s="683"/>
      <c r="DLA268" s="683"/>
      <c r="DLB268" s="683"/>
      <c r="DLC268" s="683"/>
      <c r="DLD268" s="683"/>
      <c r="DLE268" s="683"/>
      <c r="DLF268" s="683"/>
      <c r="DLG268" s="683"/>
      <c r="DLH268" s="683"/>
      <c r="DLI268" s="683"/>
      <c r="DLJ268" s="683"/>
      <c r="DLK268" s="683"/>
      <c r="DLL268" s="683"/>
      <c r="DLM268" s="683"/>
      <c r="DLN268" s="683"/>
      <c r="DLO268" s="683"/>
      <c r="DLP268" s="683"/>
      <c r="DLQ268" s="683"/>
      <c r="DLR268" s="683"/>
      <c r="DLS268" s="683"/>
      <c r="DLT268" s="683"/>
      <c r="DLU268" s="683"/>
      <c r="DLV268" s="683"/>
      <c r="DLW268" s="683"/>
      <c r="DLX268" s="683"/>
      <c r="DLY268" s="683"/>
      <c r="DLZ268" s="683"/>
      <c r="DMA268" s="683"/>
      <c r="DMB268" s="683"/>
      <c r="DMC268" s="683"/>
      <c r="DMD268" s="683"/>
      <c r="DME268" s="683"/>
      <c r="DMF268" s="683"/>
      <c r="DMG268" s="683"/>
      <c r="DMH268" s="683"/>
      <c r="DMI268" s="683"/>
      <c r="DMJ268" s="683"/>
      <c r="DMK268" s="683"/>
      <c r="DML268" s="683"/>
      <c r="DMM268" s="683"/>
      <c r="DMN268" s="683"/>
      <c r="DMO268" s="683"/>
      <c r="DMP268" s="683"/>
      <c r="DMQ268" s="683"/>
      <c r="DMR268" s="683"/>
      <c r="DMS268" s="683"/>
      <c r="DMT268" s="683"/>
      <c r="DMU268" s="683"/>
      <c r="DMV268" s="683"/>
      <c r="DMW268" s="683"/>
      <c r="DMX268" s="683"/>
      <c r="DMY268" s="683"/>
      <c r="DMZ268" s="683"/>
      <c r="DNA268" s="683"/>
      <c r="DNB268" s="683"/>
      <c r="DNC268" s="683"/>
      <c r="DND268" s="683"/>
      <c r="DNE268" s="683"/>
      <c r="DNF268" s="683"/>
      <c r="DNG268" s="683"/>
      <c r="DNH268" s="683"/>
      <c r="DNI268" s="683"/>
      <c r="DNJ268" s="683"/>
      <c r="DNK268" s="683"/>
      <c r="DNL268" s="683"/>
      <c r="DNM268" s="683"/>
      <c r="DNN268" s="683"/>
      <c r="DNO268" s="683"/>
      <c r="DNP268" s="683"/>
      <c r="DNQ268" s="683"/>
      <c r="DNR268" s="683"/>
      <c r="DNS268" s="683"/>
      <c r="DNT268" s="683"/>
      <c r="DNU268" s="683"/>
      <c r="DNV268" s="683"/>
      <c r="DNW268" s="683"/>
      <c r="DNX268" s="683"/>
      <c r="DNY268" s="683"/>
      <c r="DNZ268" s="683"/>
      <c r="DOA268" s="683"/>
      <c r="DOB268" s="683"/>
      <c r="DOC268" s="683"/>
      <c r="DOD268" s="683"/>
      <c r="DOE268" s="683"/>
      <c r="DOF268" s="683"/>
      <c r="DOG268" s="683"/>
      <c r="DOH268" s="683"/>
      <c r="DOI268" s="683"/>
      <c r="DOJ268" s="683"/>
      <c r="DOK268" s="683"/>
      <c r="DOL268" s="683"/>
      <c r="DOM268" s="683"/>
      <c r="DON268" s="683"/>
      <c r="DOO268" s="683"/>
      <c r="DOP268" s="683"/>
      <c r="DOQ268" s="683"/>
      <c r="DOR268" s="683"/>
      <c r="DOS268" s="683"/>
      <c r="DOT268" s="683"/>
      <c r="DOU268" s="683"/>
      <c r="DOV268" s="683"/>
      <c r="DOW268" s="683"/>
      <c r="DOX268" s="683"/>
      <c r="DOY268" s="683"/>
      <c r="DOZ268" s="683"/>
      <c r="DPA268" s="683"/>
      <c r="DPB268" s="683"/>
      <c r="DPC268" s="683"/>
      <c r="DPD268" s="683"/>
      <c r="DPE268" s="683"/>
      <c r="DPF268" s="683"/>
      <c r="DPG268" s="683"/>
      <c r="DPH268" s="683"/>
      <c r="DPI268" s="683"/>
      <c r="DPJ268" s="683"/>
      <c r="DPK268" s="683"/>
      <c r="DPL268" s="683"/>
      <c r="DPM268" s="683"/>
      <c r="DPN268" s="683"/>
      <c r="DPO268" s="683"/>
      <c r="DPP268" s="683"/>
      <c r="DPQ268" s="683"/>
      <c r="DPR268" s="683"/>
      <c r="DPS268" s="683"/>
      <c r="DPT268" s="683"/>
      <c r="DPU268" s="683"/>
      <c r="DPV268" s="683"/>
      <c r="DPW268" s="683"/>
      <c r="DPX268" s="683"/>
      <c r="DPY268" s="683"/>
      <c r="DPZ268" s="683"/>
      <c r="DQA268" s="683"/>
      <c r="DQB268" s="683"/>
      <c r="DQC268" s="683"/>
      <c r="DQD268" s="683"/>
      <c r="DQE268" s="683"/>
      <c r="DQF268" s="683"/>
      <c r="DQG268" s="683"/>
      <c r="DQH268" s="683"/>
      <c r="DQI268" s="683"/>
      <c r="DQJ268" s="683"/>
      <c r="DQK268" s="683"/>
      <c r="DQL268" s="683"/>
      <c r="DQM268" s="683"/>
      <c r="DQN268" s="683"/>
      <c r="DQO268" s="683"/>
      <c r="DQP268" s="683"/>
      <c r="DQQ268" s="683"/>
      <c r="DQR268" s="683"/>
      <c r="DQS268" s="683"/>
      <c r="DQT268" s="683"/>
      <c r="DQU268" s="683"/>
      <c r="DQV268" s="683"/>
      <c r="DQW268" s="683"/>
      <c r="DQX268" s="683"/>
      <c r="DQY268" s="683"/>
      <c r="DQZ268" s="683"/>
      <c r="DRA268" s="683"/>
      <c r="DRB268" s="683"/>
      <c r="DRC268" s="683"/>
      <c r="DRD268" s="683"/>
      <c r="DRE268" s="683"/>
      <c r="DRF268" s="683"/>
      <c r="DRG268" s="683"/>
      <c r="DRH268" s="683"/>
      <c r="DRI268" s="683"/>
      <c r="DRJ268" s="683"/>
      <c r="DRK268" s="683"/>
      <c r="DRL268" s="683"/>
      <c r="DRM268" s="683"/>
      <c r="DRN268" s="683"/>
      <c r="DRO268" s="683"/>
      <c r="DRP268" s="683"/>
      <c r="DRQ268" s="683"/>
      <c r="DRR268" s="683"/>
      <c r="DRS268" s="683"/>
      <c r="DRT268" s="683"/>
      <c r="DRU268" s="683"/>
      <c r="DRV268" s="683"/>
      <c r="DRW268" s="683"/>
      <c r="DRX268" s="683"/>
      <c r="DRY268" s="683"/>
      <c r="DRZ268" s="683"/>
      <c r="DSA268" s="683"/>
      <c r="DSB268" s="683"/>
      <c r="DSC268" s="683"/>
      <c r="DSD268" s="683"/>
      <c r="DSE268" s="683"/>
      <c r="DSF268" s="683"/>
      <c r="DSG268" s="683"/>
      <c r="DSH268" s="683"/>
      <c r="DSI268" s="683"/>
      <c r="DSJ268" s="683"/>
      <c r="DSK268" s="683"/>
      <c r="DSL268" s="683"/>
      <c r="DSM268" s="683"/>
      <c r="DSN268" s="683"/>
      <c r="DSO268" s="683"/>
      <c r="DSP268" s="683"/>
      <c r="DSQ268" s="683"/>
      <c r="DSR268" s="683"/>
      <c r="DSS268" s="683"/>
      <c r="DST268" s="683"/>
      <c r="DSU268" s="683"/>
      <c r="DSV268" s="683"/>
      <c r="DSW268" s="683"/>
      <c r="DSX268" s="683"/>
      <c r="DSY268" s="683"/>
      <c r="DSZ268" s="683"/>
      <c r="DTA268" s="683"/>
      <c r="DTB268" s="683"/>
      <c r="DTC268" s="683"/>
      <c r="DTD268" s="683"/>
      <c r="DTE268" s="683"/>
      <c r="DTF268" s="683"/>
      <c r="DTG268" s="683"/>
      <c r="DTH268" s="683"/>
      <c r="DTI268" s="683"/>
      <c r="DTJ268" s="683"/>
      <c r="DTK268" s="683"/>
      <c r="DTL268" s="683"/>
      <c r="DTM268" s="683"/>
      <c r="DTN268" s="683"/>
      <c r="DTO268" s="683"/>
      <c r="DTP268" s="683"/>
      <c r="DTQ268" s="683"/>
      <c r="DTR268" s="683"/>
      <c r="DTS268" s="683"/>
      <c r="DTT268" s="683"/>
      <c r="DTU268" s="683"/>
      <c r="DTV268" s="683"/>
      <c r="DTW268" s="683"/>
      <c r="DTX268" s="683"/>
      <c r="DTY268" s="683"/>
      <c r="DTZ268" s="683"/>
      <c r="DUA268" s="683"/>
      <c r="DUB268" s="683"/>
      <c r="DUC268" s="683"/>
      <c r="DUD268" s="683"/>
      <c r="DUE268" s="683"/>
      <c r="DUF268" s="683"/>
      <c r="DUG268" s="683"/>
      <c r="DUH268" s="683"/>
      <c r="DUI268" s="683"/>
      <c r="DUJ268" s="683"/>
      <c r="DUK268" s="683"/>
      <c r="DUL268" s="683"/>
      <c r="DUM268" s="683"/>
      <c r="DUN268" s="683"/>
      <c r="DUO268" s="683"/>
      <c r="DUP268" s="683"/>
      <c r="DUQ268" s="683"/>
      <c r="DUR268" s="683"/>
      <c r="DUS268" s="683"/>
      <c r="DUT268" s="683"/>
      <c r="DUU268" s="683"/>
      <c r="DUV268" s="683"/>
      <c r="DUW268" s="683"/>
      <c r="DUX268" s="683"/>
      <c r="DUY268" s="683"/>
      <c r="DUZ268" s="683"/>
      <c r="DVA268" s="683"/>
      <c r="DVB268" s="683"/>
      <c r="DVC268" s="683"/>
      <c r="DVD268" s="683"/>
      <c r="DVE268" s="683"/>
      <c r="DVF268" s="683"/>
      <c r="DVG268" s="683"/>
      <c r="DVH268" s="683"/>
      <c r="DVI268" s="683"/>
      <c r="DVJ268" s="683"/>
      <c r="DVK268" s="683"/>
      <c r="DVL268" s="683"/>
      <c r="DVM268" s="683"/>
      <c r="DVN268" s="683"/>
      <c r="DVO268" s="683"/>
      <c r="DVP268" s="683"/>
      <c r="DVQ268" s="683"/>
      <c r="DVR268" s="683"/>
      <c r="DVS268" s="683"/>
      <c r="DVT268" s="683"/>
      <c r="DVU268" s="683"/>
      <c r="DVV268" s="683"/>
      <c r="DVW268" s="683"/>
      <c r="DVX268" s="683"/>
      <c r="DVY268" s="683"/>
      <c r="DVZ268" s="683"/>
      <c r="DWA268" s="683"/>
      <c r="DWB268" s="683"/>
      <c r="DWC268" s="683"/>
      <c r="DWD268" s="683"/>
      <c r="DWE268" s="683"/>
      <c r="DWF268" s="683"/>
      <c r="DWG268" s="683"/>
      <c r="DWH268" s="683"/>
      <c r="DWI268" s="683"/>
      <c r="DWJ268" s="683"/>
      <c r="DWK268" s="683"/>
      <c r="DWL268" s="683"/>
      <c r="DWM268" s="683"/>
      <c r="DWN268" s="683"/>
      <c r="DWO268" s="683"/>
      <c r="DWP268" s="683"/>
      <c r="DWQ268" s="683"/>
      <c r="DWR268" s="683"/>
      <c r="DWS268" s="683"/>
      <c r="DWT268" s="683"/>
      <c r="DWU268" s="683"/>
      <c r="DWV268" s="683"/>
      <c r="DWW268" s="683"/>
      <c r="DWX268" s="683"/>
      <c r="DWY268" s="683"/>
      <c r="DWZ268" s="683"/>
      <c r="DXA268" s="683"/>
      <c r="DXB268" s="683"/>
      <c r="DXC268" s="683"/>
      <c r="DXD268" s="683"/>
      <c r="DXE268" s="683"/>
      <c r="DXF268" s="683"/>
      <c r="DXG268" s="683"/>
      <c r="DXH268" s="683"/>
      <c r="DXI268" s="683"/>
      <c r="DXJ268" s="683"/>
      <c r="DXK268" s="683"/>
      <c r="DXL268" s="683"/>
      <c r="DXM268" s="683"/>
      <c r="DXN268" s="683"/>
      <c r="DXO268" s="683"/>
      <c r="DXP268" s="683"/>
      <c r="DXQ268" s="683"/>
      <c r="DXR268" s="683"/>
      <c r="DXS268" s="683"/>
      <c r="DXT268" s="683"/>
      <c r="DXU268" s="683"/>
      <c r="DXV268" s="683"/>
      <c r="DXW268" s="683"/>
      <c r="DXX268" s="683"/>
      <c r="DXY268" s="683"/>
      <c r="DXZ268" s="683"/>
      <c r="DYA268" s="683"/>
      <c r="DYB268" s="683"/>
      <c r="DYC268" s="683"/>
      <c r="DYD268" s="683"/>
      <c r="DYE268" s="683"/>
      <c r="DYF268" s="683"/>
      <c r="DYG268" s="683"/>
      <c r="DYH268" s="683"/>
      <c r="DYI268" s="683"/>
      <c r="DYJ268" s="683"/>
      <c r="DYK268" s="683"/>
      <c r="DYL268" s="683"/>
      <c r="DYM268" s="683"/>
      <c r="DYN268" s="683"/>
      <c r="DYO268" s="683"/>
      <c r="DYP268" s="683"/>
      <c r="DYQ268" s="683"/>
      <c r="DYR268" s="683"/>
      <c r="DYS268" s="683"/>
      <c r="DYT268" s="683"/>
      <c r="DYU268" s="683"/>
      <c r="DYV268" s="683"/>
      <c r="DYW268" s="683"/>
      <c r="DYX268" s="683"/>
      <c r="DYY268" s="683"/>
      <c r="DYZ268" s="683"/>
      <c r="DZA268" s="683"/>
      <c r="DZB268" s="683"/>
      <c r="DZC268" s="683"/>
      <c r="DZD268" s="683"/>
      <c r="DZE268" s="683"/>
      <c r="DZF268" s="683"/>
      <c r="DZG268" s="683"/>
      <c r="DZH268" s="683"/>
      <c r="DZI268" s="683"/>
      <c r="DZJ268" s="683"/>
      <c r="DZK268" s="683"/>
      <c r="DZL268" s="683"/>
      <c r="DZM268" s="683"/>
      <c r="DZN268" s="683"/>
      <c r="DZO268" s="683"/>
      <c r="DZP268" s="683"/>
      <c r="DZQ268" s="683"/>
      <c r="DZR268" s="683"/>
      <c r="DZS268" s="683"/>
      <c r="DZT268" s="683"/>
      <c r="DZU268" s="683"/>
      <c r="DZV268" s="683"/>
      <c r="DZW268" s="683"/>
      <c r="DZX268" s="683"/>
      <c r="DZY268" s="683"/>
      <c r="DZZ268" s="683"/>
      <c r="EAA268" s="683"/>
      <c r="EAB268" s="683"/>
      <c r="EAC268" s="683"/>
      <c r="EAD268" s="683"/>
      <c r="EAE268" s="683"/>
      <c r="EAF268" s="683"/>
      <c r="EAG268" s="683"/>
      <c r="EAH268" s="683"/>
      <c r="EAI268" s="683"/>
      <c r="EAJ268" s="683"/>
      <c r="EAK268" s="683"/>
      <c r="EAL268" s="683"/>
      <c r="EAM268" s="683"/>
      <c r="EAN268" s="683"/>
      <c r="EAO268" s="683"/>
      <c r="EAP268" s="683"/>
      <c r="EAQ268" s="683"/>
      <c r="EAR268" s="683"/>
      <c r="EAS268" s="683"/>
      <c r="EAT268" s="683"/>
      <c r="EAU268" s="683"/>
      <c r="EAV268" s="683"/>
      <c r="EAW268" s="683"/>
      <c r="EAX268" s="683"/>
      <c r="EAY268" s="683"/>
      <c r="EAZ268" s="683"/>
      <c r="EBA268" s="683"/>
      <c r="EBB268" s="683"/>
      <c r="EBC268" s="683"/>
      <c r="EBD268" s="683"/>
      <c r="EBE268" s="683"/>
      <c r="EBF268" s="683"/>
      <c r="EBG268" s="683"/>
      <c r="EBH268" s="683"/>
      <c r="EBI268" s="683"/>
      <c r="EBJ268" s="683"/>
      <c r="EBK268" s="683"/>
      <c r="EBL268" s="683"/>
      <c r="EBM268" s="683"/>
      <c r="EBN268" s="683"/>
      <c r="EBO268" s="683"/>
      <c r="EBP268" s="683"/>
      <c r="EBQ268" s="683"/>
      <c r="EBR268" s="683"/>
      <c r="EBS268" s="683"/>
      <c r="EBT268" s="683"/>
      <c r="EBU268" s="683"/>
      <c r="EBV268" s="683"/>
      <c r="EBW268" s="683"/>
      <c r="EBX268" s="683"/>
      <c r="EBY268" s="683"/>
      <c r="EBZ268" s="683"/>
      <c r="ECA268" s="683"/>
      <c r="ECB268" s="683"/>
      <c r="ECC268" s="683"/>
      <c r="ECD268" s="683"/>
      <c r="ECE268" s="683"/>
      <c r="ECF268" s="683"/>
      <c r="ECG268" s="683"/>
      <c r="ECH268" s="683"/>
      <c r="ECI268" s="683"/>
      <c r="ECJ268" s="683"/>
      <c r="ECK268" s="683"/>
      <c r="ECL268" s="683"/>
      <c r="ECM268" s="683"/>
      <c r="ECN268" s="683"/>
      <c r="ECO268" s="683"/>
      <c r="ECP268" s="683"/>
      <c r="ECQ268" s="683"/>
      <c r="ECR268" s="683"/>
      <c r="ECS268" s="683"/>
      <c r="ECT268" s="683"/>
      <c r="ECU268" s="683"/>
      <c r="ECV268" s="683"/>
      <c r="ECW268" s="683"/>
      <c r="ECX268" s="683"/>
      <c r="ECY268" s="683"/>
      <c r="ECZ268" s="683"/>
      <c r="EDA268" s="683"/>
      <c r="EDB268" s="683"/>
      <c r="EDC268" s="683"/>
      <c r="EDD268" s="683"/>
      <c r="EDE268" s="683"/>
      <c r="EDF268" s="683"/>
      <c r="EDG268" s="683"/>
      <c r="EDH268" s="683"/>
      <c r="EDI268" s="683"/>
      <c r="EDJ268" s="683"/>
      <c r="EDK268" s="683"/>
      <c r="EDL268" s="683"/>
      <c r="EDM268" s="683"/>
      <c r="EDN268" s="683"/>
      <c r="EDO268" s="683"/>
      <c r="EDP268" s="683"/>
      <c r="EDQ268" s="683"/>
      <c r="EDR268" s="683"/>
      <c r="EDS268" s="683"/>
      <c r="EDT268" s="683"/>
      <c r="EDU268" s="683"/>
      <c r="EDV268" s="683"/>
      <c r="EDW268" s="683"/>
      <c r="EDX268" s="683"/>
      <c r="EDY268" s="683"/>
      <c r="EDZ268" s="683"/>
      <c r="EEA268" s="683"/>
      <c r="EEB268" s="683"/>
      <c r="EEC268" s="683"/>
      <c r="EED268" s="683"/>
      <c r="EEE268" s="683"/>
      <c r="EEF268" s="683"/>
      <c r="EEG268" s="683"/>
      <c r="EEH268" s="683"/>
      <c r="EEI268" s="683"/>
      <c r="EEJ268" s="683"/>
      <c r="EEK268" s="683"/>
      <c r="EEL268" s="683"/>
      <c r="EEM268" s="683"/>
      <c r="EEN268" s="683"/>
      <c r="EEO268" s="683"/>
      <c r="EEP268" s="683"/>
      <c r="EEQ268" s="683"/>
      <c r="EER268" s="683"/>
      <c r="EES268" s="683"/>
      <c r="EET268" s="683"/>
      <c r="EEU268" s="683"/>
      <c r="EEV268" s="683"/>
      <c r="EEW268" s="683"/>
      <c r="EEX268" s="683"/>
      <c r="EEY268" s="683"/>
      <c r="EEZ268" s="683"/>
      <c r="EFA268" s="683"/>
      <c r="EFB268" s="683"/>
      <c r="EFC268" s="683"/>
      <c r="EFD268" s="683"/>
      <c r="EFE268" s="683"/>
      <c r="EFF268" s="683"/>
      <c r="EFG268" s="683"/>
      <c r="EFH268" s="683"/>
      <c r="EFI268" s="683"/>
      <c r="EFJ268" s="683"/>
      <c r="EFK268" s="683"/>
      <c r="EFL268" s="683"/>
      <c r="EFM268" s="683"/>
      <c r="EFN268" s="683"/>
      <c r="EFO268" s="683"/>
      <c r="EFP268" s="683"/>
      <c r="EFQ268" s="683"/>
      <c r="EFR268" s="683"/>
      <c r="EFS268" s="683"/>
      <c r="EFT268" s="683"/>
      <c r="EFU268" s="683"/>
      <c r="EFV268" s="683"/>
      <c r="EFW268" s="683"/>
      <c r="EFX268" s="683"/>
      <c r="EFY268" s="683"/>
      <c r="EFZ268" s="683"/>
      <c r="EGA268" s="683"/>
      <c r="EGB268" s="683"/>
      <c r="EGC268" s="683"/>
      <c r="EGD268" s="683"/>
      <c r="EGE268" s="683"/>
      <c r="EGF268" s="683"/>
      <c r="EGG268" s="683"/>
      <c r="EGH268" s="683"/>
      <c r="EGI268" s="683"/>
      <c r="EGJ268" s="683"/>
      <c r="EGK268" s="683"/>
      <c r="EGL268" s="683"/>
      <c r="EGM268" s="683"/>
      <c r="EGN268" s="683"/>
      <c r="EGO268" s="683"/>
      <c r="EGP268" s="683"/>
      <c r="EGQ268" s="683"/>
      <c r="EGR268" s="683"/>
      <c r="EGS268" s="683"/>
      <c r="EGT268" s="683"/>
      <c r="EGU268" s="683"/>
      <c r="EGV268" s="683"/>
      <c r="EGW268" s="683"/>
      <c r="EGX268" s="683"/>
      <c r="EGY268" s="683"/>
      <c r="EGZ268" s="683"/>
      <c r="EHA268" s="683"/>
      <c r="EHB268" s="683"/>
      <c r="EHC268" s="683"/>
      <c r="EHD268" s="683"/>
      <c r="EHE268" s="683"/>
      <c r="EHF268" s="683"/>
      <c r="EHG268" s="683"/>
      <c r="EHH268" s="683"/>
      <c r="EHI268" s="683"/>
      <c r="EHJ268" s="683"/>
      <c r="EHK268" s="683"/>
      <c r="EHL268" s="683"/>
      <c r="EHM268" s="683"/>
      <c r="EHN268" s="683"/>
      <c r="EHO268" s="683"/>
      <c r="EHP268" s="683"/>
      <c r="EHQ268" s="683"/>
      <c r="EHR268" s="683"/>
      <c r="EHS268" s="683"/>
      <c r="EHT268" s="683"/>
      <c r="EHU268" s="683"/>
      <c r="EHV268" s="683"/>
      <c r="EHW268" s="683"/>
      <c r="EHX268" s="683"/>
      <c r="EHY268" s="683"/>
      <c r="EHZ268" s="683"/>
      <c r="EIA268" s="683"/>
      <c r="EIB268" s="683"/>
      <c r="EIC268" s="683"/>
      <c r="EID268" s="683"/>
      <c r="EIE268" s="683"/>
      <c r="EIF268" s="683"/>
      <c r="EIG268" s="683"/>
      <c r="EIH268" s="683"/>
      <c r="EII268" s="683"/>
      <c r="EIJ268" s="683"/>
      <c r="EIK268" s="683"/>
      <c r="EIL268" s="683"/>
      <c r="EIM268" s="683"/>
      <c r="EIN268" s="683"/>
      <c r="EIO268" s="683"/>
      <c r="EIP268" s="683"/>
      <c r="EIQ268" s="683"/>
      <c r="EIR268" s="683"/>
      <c r="EIS268" s="683"/>
      <c r="EIT268" s="683"/>
      <c r="EIU268" s="683"/>
      <c r="EIV268" s="683"/>
      <c r="EIW268" s="683"/>
      <c r="EIX268" s="683"/>
      <c r="EIY268" s="683"/>
      <c r="EIZ268" s="683"/>
      <c r="EJA268" s="683"/>
      <c r="EJB268" s="683"/>
      <c r="EJC268" s="683"/>
      <c r="EJD268" s="683"/>
      <c r="EJE268" s="683"/>
      <c r="EJF268" s="683"/>
      <c r="EJG268" s="683"/>
      <c r="EJH268" s="683"/>
      <c r="EJI268" s="683"/>
      <c r="EJJ268" s="683"/>
      <c r="EJK268" s="683"/>
      <c r="EJL268" s="683"/>
      <c r="EJM268" s="683"/>
      <c r="EJN268" s="683"/>
      <c r="EJO268" s="683"/>
      <c r="EJP268" s="683"/>
      <c r="EJQ268" s="683"/>
      <c r="EJR268" s="683"/>
      <c r="EJS268" s="683"/>
      <c r="EJT268" s="683"/>
      <c r="EJU268" s="683"/>
      <c r="EJV268" s="683"/>
      <c r="EJW268" s="683"/>
      <c r="EJX268" s="683"/>
      <c r="EJY268" s="683"/>
      <c r="EJZ268" s="683"/>
      <c r="EKA268" s="683"/>
      <c r="EKB268" s="683"/>
      <c r="EKC268" s="683"/>
      <c r="EKD268" s="683"/>
      <c r="EKE268" s="683"/>
      <c r="EKF268" s="683"/>
      <c r="EKG268" s="683"/>
      <c r="EKH268" s="683"/>
      <c r="EKI268" s="683"/>
      <c r="EKJ268" s="683"/>
      <c r="EKK268" s="683"/>
      <c r="EKL268" s="683"/>
      <c r="EKM268" s="683"/>
      <c r="EKN268" s="683"/>
      <c r="EKO268" s="683"/>
      <c r="EKP268" s="683"/>
      <c r="EKQ268" s="683"/>
      <c r="EKR268" s="683"/>
      <c r="EKS268" s="683"/>
      <c r="EKT268" s="683"/>
      <c r="EKU268" s="683"/>
      <c r="EKV268" s="683"/>
      <c r="EKW268" s="683"/>
      <c r="EKX268" s="683"/>
      <c r="EKY268" s="683"/>
      <c r="EKZ268" s="683"/>
      <c r="ELA268" s="683"/>
      <c r="ELB268" s="683"/>
      <c r="ELC268" s="683"/>
      <c r="ELD268" s="683"/>
      <c r="ELE268" s="683"/>
      <c r="ELF268" s="683"/>
      <c r="ELG268" s="683"/>
      <c r="ELH268" s="683"/>
      <c r="ELI268" s="683"/>
      <c r="ELJ268" s="683"/>
      <c r="ELK268" s="683"/>
      <c r="ELL268" s="683"/>
      <c r="ELM268" s="683"/>
      <c r="ELN268" s="683"/>
      <c r="ELO268" s="683"/>
      <c r="ELP268" s="683"/>
      <c r="ELQ268" s="683"/>
      <c r="ELR268" s="683"/>
      <c r="ELS268" s="683"/>
      <c r="ELT268" s="683"/>
      <c r="ELU268" s="683"/>
      <c r="ELV268" s="683"/>
      <c r="ELW268" s="683"/>
      <c r="ELX268" s="683"/>
      <c r="ELY268" s="683"/>
      <c r="ELZ268" s="683"/>
      <c r="EMA268" s="683"/>
      <c r="EMB268" s="683"/>
      <c r="EMC268" s="683"/>
      <c r="EMD268" s="683"/>
      <c r="EME268" s="683"/>
      <c r="EMF268" s="683"/>
      <c r="EMG268" s="683"/>
      <c r="EMH268" s="683"/>
      <c r="EMI268" s="683"/>
      <c r="EMJ268" s="683"/>
      <c r="EMK268" s="683"/>
      <c r="EML268" s="683"/>
      <c r="EMM268" s="683"/>
      <c r="EMN268" s="683"/>
      <c r="EMO268" s="683"/>
      <c r="EMP268" s="683"/>
      <c r="EMQ268" s="683"/>
      <c r="EMR268" s="683"/>
      <c r="EMS268" s="683"/>
      <c r="EMT268" s="683"/>
      <c r="EMU268" s="683"/>
      <c r="EMV268" s="683"/>
      <c r="EMW268" s="683"/>
      <c r="EMX268" s="683"/>
      <c r="EMY268" s="683"/>
      <c r="EMZ268" s="683"/>
      <c r="ENA268" s="683"/>
      <c r="ENB268" s="683"/>
      <c r="ENC268" s="683"/>
      <c r="END268" s="683"/>
      <c r="ENE268" s="683"/>
      <c r="ENF268" s="683"/>
      <c r="ENG268" s="683"/>
      <c r="ENH268" s="683"/>
      <c r="ENI268" s="683"/>
      <c r="ENJ268" s="683"/>
      <c r="ENK268" s="683"/>
      <c r="ENL268" s="683"/>
      <c r="ENM268" s="683"/>
      <c r="ENN268" s="683"/>
      <c r="ENO268" s="683"/>
      <c r="ENP268" s="683"/>
      <c r="ENQ268" s="683"/>
      <c r="ENR268" s="683"/>
      <c r="ENS268" s="683"/>
      <c r="ENT268" s="683"/>
      <c r="ENU268" s="683"/>
      <c r="ENV268" s="683"/>
      <c r="ENW268" s="683"/>
      <c r="ENX268" s="683"/>
      <c r="ENY268" s="683"/>
      <c r="ENZ268" s="683"/>
      <c r="EOA268" s="683"/>
      <c r="EOB268" s="683"/>
      <c r="EOC268" s="683"/>
      <c r="EOD268" s="683"/>
      <c r="EOE268" s="683"/>
      <c r="EOF268" s="683"/>
      <c r="EOG268" s="683"/>
      <c r="EOH268" s="683"/>
      <c r="EOI268" s="683"/>
      <c r="EOJ268" s="683"/>
      <c r="EOK268" s="683"/>
      <c r="EOL268" s="683"/>
      <c r="EOM268" s="683"/>
      <c r="EON268" s="683"/>
      <c r="EOO268" s="683"/>
      <c r="EOP268" s="683"/>
      <c r="EOQ268" s="683"/>
      <c r="EOR268" s="683"/>
      <c r="EOS268" s="683"/>
      <c r="EOT268" s="683"/>
      <c r="EOU268" s="683"/>
      <c r="EOV268" s="683"/>
      <c r="EOW268" s="683"/>
      <c r="EOX268" s="683"/>
      <c r="EOY268" s="683"/>
      <c r="EOZ268" s="683"/>
      <c r="EPA268" s="683"/>
      <c r="EPB268" s="683"/>
      <c r="EPC268" s="683"/>
      <c r="EPD268" s="683"/>
      <c r="EPE268" s="683"/>
      <c r="EPF268" s="683"/>
      <c r="EPG268" s="683"/>
      <c r="EPH268" s="683"/>
      <c r="EPI268" s="683"/>
      <c r="EPJ268" s="683"/>
      <c r="EPK268" s="683"/>
      <c r="EPL268" s="683"/>
      <c r="EPM268" s="683"/>
      <c r="EPN268" s="683"/>
      <c r="EPO268" s="683"/>
      <c r="EPP268" s="683"/>
      <c r="EPQ268" s="683"/>
      <c r="EPR268" s="683"/>
      <c r="EPS268" s="683"/>
      <c r="EPT268" s="683"/>
      <c r="EPU268" s="683"/>
      <c r="EPV268" s="683"/>
      <c r="EPW268" s="683"/>
      <c r="EPX268" s="683"/>
      <c r="EPY268" s="683"/>
      <c r="EPZ268" s="683"/>
      <c r="EQA268" s="683"/>
      <c r="EQB268" s="683"/>
      <c r="EQC268" s="683"/>
      <c r="EQD268" s="683"/>
      <c r="EQE268" s="683"/>
      <c r="EQF268" s="683"/>
      <c r="EQG268" s="683"/>
      <c r="EQH268" s="683"/>
      <c r="EQI268" s="683"/>
      <c r="EQJ268" s="683"/>
      <c r="EQK268" s="683"/>
      <c r="EQL268" s="683"/>
      <c r="EQM268" s="683"/>
      <c r="EQN268" s="683"/>
      <c r="EQO268" s="683"/>
      <c r="EQP268" s="683"/>
      <c r="EQQ268" s="683"/>
      <c r="EQR268" s="683"/>
      <c r="EQS268" s="683"/>
      <c r="EQT268" s="683"/>
      <c r="EQU268" s="683"/>
      <c r="EQV268" s="683"/>
      <c r="EQW268" s="683"/>
      <c r="EQX268" s="683"/>
      <c r="EQY268" s="683"/>
      <c r="EQZ268" s="683"/>
      <c r="ERA268" s="683"/>
      <c r="ERB268" s="683"/>
      <c r="ERC268" s="683"/>
      <c r="ERD268" s="683"/>
      <c r="ERE268" s="683"/>
      <c r="ERF268" s="683"/>
      <c r="ERG268" s="683"/>
      <c r="ERH268" s="683"/>
      <c r="ERI268" s="683"/>
      <c r="ERJ268" s="683"/>
      <c r="ERK268" s="683"/>
      <c r="ERL268" s="683"/>
      <c r="ERM268" s="683"/>
      <c r="ERN268" s="683"/>
      <c r="ERO268" s="683"/>
      <c r="ERP268" s="683"/>
      <c r="ERQ268" s="683"/>
      <c r="ERR268" s="683"/>
      <c r="ERS268" s="683"/>
      <c r="ERT268" s="683"/>
      <c r="ERU268" s="683"/>
      <c r="ERV268" s="683"/>
      <c r="ERW268" s="683"/>
      <c r="ERX268" s="683"/>
      <c r="ERY268" s="683"/>
      <c r="ERZ268" s="683"/>
      <c r="ESA268" s="683"/>
      <c r="ESB268" s="683"/>
      <c r="ESC268" s="683"/>
      <c r="ESD268" s="683"/>
      <c r="ESE268" s="683"/>
      <c r="ESF268" s="683"/>
      <c r="ESG268" s="683"/>
      <c r="ESH268" s="683"/>
      <c r="ESI268" s="683"/>
      <c r="ESJ268" s="683"/>
      <c r="ESK268" s="683"/>
      <c r="ESL268" s="683"/>
      <c r="ESM268" s="683"/>
      <c r="ESN268" s="683"/>
      <c r="ESO268" s="683"/>
      <c r="ESP268" s="683"/>
      <c r="ESQ268" s="683"/>
      <c r="ESR268" s="683"/>
      <c r="ESS268" s="683"/>
      <c r="EST268" s="683"/>
      <c r="ESU268" s="683"/>
      <c r="ESV268" s="683"/>
      <c r="ESW268" s="683"/>
      <c r="ESX268" s="683"/>
      <c r="ESY268" s="683"/>
      <c r="ESZ268" s="683"/>
      <c r="ETA268" s="683"/>
      <c r="ETB268" s="683"/>
      <c r="ETC268" s="683"/>
      <c r="ETD268" s="683"/>
      <c r="ETE268" s="683"/>
      <c r="ETF268" s="683"/>
      <c r="ETG268" s="683"/>
      <c r="ETH268" s="683"/>
      <c r="ETI268" s="683"/>
      <c r="ETJ268" s="683"/>
      <c r="ETK268" s="683"/>
      <c r="ETL268" s="683"/>
      <c r="ETM268" s="683"/>
      <c r="ETN268" s="683"/>
      <c r="ETO268" s="683"/>
      <c r="ETP268" s="683"/>
      <c r="ETQ268" s="683"/>
      <c r="ETR268" s="683"/>
      <c r="ETS268" s="683"/>
      <c r="ETT268" s="683"/>
      <c r="ETU268" s="683"/>
      <c r="ETV268" s="683"/>
      <c r="ETW268" s="683"/>
      <c r="ETX268" s="683"/>
      <c r="ETY268" s="683"/>
      <c r="ETZ268" s="683"/>
      <c r="EUA268" s="683"/>
      <c r="EUB268" s="683"/>
      <c r="EUC268" s="683"/>
      <c r="EUD268" s="683"/>
      <c r="EUE268" s="683"/>
      <c r="EUF268" s="683"/>
      <c r="EUG268" s="683"/>
      <c r="EUH268" s="683"/>
      <c r="EUI268" s="683"/>
      <c r="EUJ268" s="683"/>
      <c r="EUK268" s="683"/>
      <c r="EUL268" s="683"/>
      <c r="EUM268" s="683"/>
      <c r="EUN268" s="683"/>
      <c r="EUO268" s="683"/>
      <c r="EUP268" s="683"/>
      <c r="EUQ268" s="683"/>
      <c r="EUR268" s="683"/>
      <c r="EUS268" s="683"/>
      <c r="EUT268" s="683"/>
      <c r="EUU268" s="683"/>
      <c r="EUV268" s="683"/>
      <c r="EUW268" s="683"/>
      <c r="EUX268" s="683"/>
      <c r="EUY268" s="683"/>
      <c r="EUZ268" s="683"/>
      <c r="EVA268" s="683"/>
      <c r="EVB268" s="683"/>
      <c r="EVC268" s="683"/>
      <c r="EVD268" s="683"/>
      <c r="EVE268" s="683"/>
      <c r="EVF268" s="683"/>
      <c r="EVG268" s="683"/>
      <c r="EVH268" s="683"/>
      <c r="EVI268" s="683"/>
      <c r="EVJ268" s="683"/>
      <c r="EVK268" s="683"/>
      <c r="EVL268" s="683"/>
      <c r="EVM268" s="683"/>
      <c r="EVN268" s="683"/>
      <c r="EVO268" s="683"/>
      <c r="EVP268" s="683"/>
      <c r="EVQ268" s="683"/>
      <c r="EVR268" s="683"/>
      <c r="EVS268" s="683"/>
      <c r="EVT268" s="683"/>
      <c r="EVU268" s="683"/>
      <c r="EVV268" s="683"/>
      <c r="EVW268" s="683"/>
      <c r="EVX268" s="683"/>
      <c r="EVY268" s="683"/>
      <c r="EVZ268" s="683"/>
      <c r="EWA268" s="683"/>
      <c r="EWB268" s="683"/>
      <c r="EWC268" s="683"/>
      <c r="EWD268" s="683"/>
      <c r="EWE268" s="683"/>
      <c r="EWF268" s="683"/>
      <c r="EWG268" s="683"/>
      <c r="EWH268" s="683"/>
      <c r="EWI268" s="683"/>
      <c r="EWJ268" s="683"/>
      <c r="EWK268" s="683"/>
      <c r="EWL268" s="683"/>
      <c r="EWM268" s="683"/>
      <c r="EWN268" s="683"/>
      <c r="EWO268" s="683"/>
      <c r="EWP268" s="683"/>
      <c r="EWQ268" s="683"/>
      <c r="EWR268" s="683"/>
      <c r="EWS268" s="683"/>
      <c r="EWT268" s="683"/>
      <c r="EWU268" s="683"/>
      <c r="EWV268" s="683"/>
      <c r="EWW268" s="683"/>
      <c r="EWX268" s="683"/>
      <c r="EWY268" s="683"/>
      <c r="EWZ268" s="683"/>
      <c r="EXA268" s="683"/>
      <c r="EXB268" s="683"/>
      <c r="EXC268" s="683"/>
      <c r="EXD268" s="683"/>
      <c r="EXE268" s="683"/>
      <c r="EXF268" s="683"/>
      <c r="EXG268" s="683"/>
      <c r="EXH268" s="683"/>
      <c r="EXI268" s="683"/>
      <c r="EXJ268" s="683"/>
      <c r="EXK268" s="683"/>
      <c r="EXL268" s="683"/>
      <c r="EXM268" s="683"/>
      <c r="EXN268" s="683"/>
      <c r="EXO268" s="683"/>
      <c r="EXP268" s="683"/>
      <c r="EXQ268" s="683"/>
      <c r="EXR268" s="683"/>
      <c r="EXS268" s="683"/>
      <c r="EXT268" s="683"/>
      <c r="EXU268" s="683"/>
      <c r="EXV268" s="683"/>
      <c r="EXW268" s="683"/>
      <c r="EXX268" s="683"/>
      <c r="EXY268" s="683"/>
      <c r="EXZ268" s="683"/>
      <c r="EYA268" s="683"/>
      <c r="EYB268" s="683"/>
      <c r="EYC268" s="683"/>
      <c r="EYD268" s="683"/>
      <c r="EYE268" s="683"/>
      <c r="EYF268" s="683"/>
      <c r="EYG268" s="683"/>
      <c r="EYH268" s="683"/>
      <c r="EYI268" s="683"/>
      <c r="EYJ268" s="683"/>
      <c r="EYK268" s="683"/>
      <c r="EYL268" s="683"/>
      <c r="EYM268" s="683"/>
      <c r="EYN268" s="683"/>
      <c r="EYO268" s="683"/>
      <c r="EYP268" s="683"/>
      <c r="EYQ268" s="683"/>
      <c r="EYR268" s="683"/>
      <c r="EYS268" s="683"/>
      <c r="EYT268" s="683"/>
      <c r="EYU268" s="683"/>
      <c r="EYV268" s="683"/>
      <c r="EYW268" s="683"/>
      <c r="EYX268" s="683"/>
      <c r="EYY268" s="683"/>
      <c r="EYZ268" s="683"/>
      <c r="EZA268" s="683"/>
      <c r="EZB268" s="683"/>
      <c r="EZC268" s="683"/>
      <c r="EZD268" s="683"/>
      <c r="EZE268" s="683"/>
      <c r="EZF268" s="683"/>
      <c r="EZG268" s="683"/>
      <c r="EZH268" s="683"/>
      <c r="EZI268" s="683"/>
      <c r="EZJ268" s="683"/>
      <c r="EZK268" s="683"/>
      <c r="EZL268" s="683"/>
      <c r="EZM268" s="683"/>
      <c r="EZN268" s="683"/>
      <c r="EZO268" s="683"/>
      <c r="EZP268" s="683"/>
      <c r="EZQ268" s="683"/>
      <c r="EZR268" s="683"/>
      <c r="EZS268" s="683"/>
      <c r="EZT268" s="683"/>
      <c r="EZU268" s="683"/>
      <c r="EZV268" s="683"/>
      <c r="EZW268" s="683"/>
      <c r="EZX268" s="683"/>
      <c r="EZY268" s="683"/>
      <c r="EZZ268" s="683"/>
      <c r="FAA268" s="683"/>
      <c r="FAB268" s="683"/>
      <c r="FAC268" s="683"/>
      <c r="FAD268" s="683"/>
      <c r="FAE268" s="683"/>
      <c r="FAF268" s="683"/>
      <c r="FAG268" s="683"/>
      <c r="FAH268" s="683"/>
      <c r="FAI268" s="683"/>
      <c r="FAJ268" s="683"/>
      <c r="FAK268" s="683"/>
      <c r="FAL268" s="683"/>
      <c r="FAM268" s="683"/>
      <c r="FAN268" s="683"/>
      <c r="FAO268" s="683"/>
      <c r="FAP268" s="683"/>
      <c r="FAQ268" s="683"/>
      <c r="FAR268" s="683"/>
      <c r="FAS268" s="683"/>
      <c r="FAT268" s="683"/>
      <c r="FAU268" s="683"/>
      <c r="FAV268" s="683"/>
      <c r="FAW268" s="683"/>
      <c r="FAX268" s="683"/>
      <c r="FAY268" s="683"/>
      <c r="FAZ268" s="683"/>
      <c r="FBA268" s="683"/>
      <c r="FBB268" s="683"/>
      <c r="FBC268" s="683"/>
      <c r="FBD268" s="683"/>
      <c r="FBE268" s="683"/>
      <c r="FBF268" s="683"/>
      <c r="FBG268" s="683"/>
      <c r="FBH268" s="683"/>
      <c r="FBI268" s="683"/>
      <c r="FBJ268" s="683"/>
      <c r="FBK268" s="683"/>
      <c r="FBL268" s="683"/>
      <c r="FBM268" s="683"/>
      <c r="FBN268" s="683"/>
      <c r="FBO268" s="683"/>
      <c r="FBP268" s="683"/>
      <c r="FBQ268" s="683"/>
      <c r="FBR268" s="683"/>
      <c r="FBS268" s="683"/>
      <c r="FBT268" s="683"/>
      <c r="FBU268" s="683"/>
      <c r="FBV268" s="683"/>
      <c r="FBW268" s="683"/>
      <c r="FBX268" s="683"/>
      <c r="FBY268" s="683"/>
      <c r="FBZ268" s="683"/>
      <c r="FCA268" s="683"/>
      <c r="FCB268" s="683"/>
      <c r="FCC268" s="683"/>
      <c r="FCD268" s="683"/>
      <c r="FCE268" s="683"/>
      <c r="FCF268" s="683"/>
      <c r="FCG268" s="683"/>
      <c r="FCH268" s="683"/>
      <c r="FCI268" s="683"/>
      <c r="FCJ268" s="683"/>
      <c r="FCK268" s="683"/>
      <c r="FCL268" s="683"/>
      <c r="FCM268" s="683"/>
      <c r="FCN268" s="683"/>
      <c r="FCO268" s="683"/>
      <c r="FCP268" s="683"/>
      <c r="FCQ268" s="683"/>
      <c r="FCR268" s="683"/>
      <c r="FCS268" s="683"/>
      <c r="FCT268" s="683"/>
      <c r="FCU268" s="683"/>
      <c r="FCV268" s="683"/>
      <c r="FCW268" s="683"/>
      <c r="FCX268" s="683"/>
      <c r="FCY268" s="683"/>
      <c r="FCZ268" s="683"/>
      <c r="FDA268" s="683"/>
      <c r="FDB268" s="683"/>
      <c r="FDC268" s="683"/>
      <c r="FDD268" s="683"/>
      <c r="FDE268" s="683"/>
      <c r="FDF268" s="683"/>
      <c r="FDG268" s="683"/>
      <c r="FDH268" s="683"/>
      <c r="FDI268" s="683"/>
      <c r="FDJ268" s="683"/>
      <c r="FDK268" s="683"/>
      <c r="FDL268" s="683"/>
      <c r="FDM268" s="683"/>
      <c r="FDN268" s="683"/>
      <c r="FDO268" s="683"/>
      <c r="FDP268" s="683"/>
      <c r="FDQ268" s="683"/>
      <c r="FDR268" s="683"/>
      <c r="FDS268" s="683"/>
      <c r="FDT268" s="683"/>
      <c r="FDU268" s="683"/>
      <c r="FDV268" s="683"/>
      <c r="FDW268" s="683"/>
      <c r="FDX268" s="683"/>
      <c r="FDY268" s="683"/>
      <c r="FDZ268" s="683"/>
      <c r="FEA268" s="683"/>
      <c r="FEB268" s="683"/>
      <c r="FEC268" s="683"/>
      <c r="FED268" s="683"/>
      <c r="FEE268" s="683"/>
      <c r="FEF268" s="683"/>
      <c r="FEG268" s="683"/>
      <c r="FEH268" s="683"/>
      <c r="FEI268" s="683"/>
      <c r="FEJ268" s="683"/>
      <c r="FEK268" s="683"/>
      <c r="FEL268" s="683"/>
      <c r="FEM268" s="683"/>
      <c r="FEN268" s="683"/>
      <c r="FEO268" s="683"/>
      <c r="FEP268" s="683"/>
      <c r="FEQ268" s="683"/>
      <c r="FER268" s="683"/>
      <c r="FES268" s="683"/>
      <c r="FET268" s="683"/>
      <c r="FEU268" s="683"/>
      <c r="FEV268" s="683"/>
      <c r="FEW268" s="683"/>
      <c r="FEX268" s="683"/>
      <c r="FEY268" s="683"/>
      <c r="FEZ268" s="683"/>
      <c r="FFA268" s="683"/>
      <c r="FFB268" s="683"/>
      <c r="FFC268" s="683"/>
      <c r="FFD268" s="683"/>
      <c r="FFE268" s="683"/>
      <c r="FFF268" s="683"/>
      <c r="FFG268" s="683"/>
      <c r="FFH268" s="683"/>
      <c r="FFI268" s="683"/>
      <c r="FFJ268" s="683"/>
      <c r="FFK268" s="683"/>
      <c r="FFL268" s="683"/>
      <c r="FFM268" s="683"/>
      <c r="FFN268" s="683"/>
      <c r="FFO268" s="683"/>
      <c r="FFP268" s="683"/>
      <c r="FFQ268" s="683"/>
      <c r="FFR268" s="683"/>
      <c r="FFS268" s="683"/>
      <c r="FFT268" s="683"/>
      <c r="FFU268" s="683"/>
      <c r="FFV268" s="683"/>
      <c r="FFW268" s="683"/>
      <c r="FFX268" s="683"/>
      <c r="FFY268" s="683"/>
      <c r="FFZ268" s="683"/>
      <c r="FGA268" s="683"/>
      <c r="FGB268" s="683"/>
      <c r="FGC268" s="683"/>
      <c r="FGD268" s="683"/>
      <c r="FGE268" s="683"/>
      <c r="FGF268" s="683"/>
      <c r="FGG268" s="683"/>
      <c r="FGH268" s="683"/>
      <c r="FGI268" s="683"/>
      <c r="FGJ268" s="683"/>
      <c r="FGK268" s="683"/>
      <c r="FGL268" s="683"/>
      <c r="FGM268" s="683"/>
      <c r="FGN268" s="683"/>
      <c r="FGO268" s="683"/>
      <c r="FGP268" s="683"/>
      <c r="FGQ268" s="683"/>
      <c r="FGR268" s="683"/>
      <c r="FGS268" s="683"/>
      <c r="FGT268" s="683"/>
      <c r="FGU268" s="683"/>
      <c r="FGV268" s="683"/>
      <c r="FGW268" s="683"/>
      <c r="FGX268" s="683"/>
      <c r="FGY268" s="683"/>
      <c r="FGZ268" s="683"/>
      <c r="FHA268" s="683"/>
      <c r="FHB268" s="683"/>
      <c r="FHC268" s="683"/>
      <c r="FHD268" s="683"/>
      <c r="FHE268" s="683"/>
      <c r="FHF268" s="683"/>
      <c r="FHG268" s="683"/>
      <c r="FHH268" s="683"/>
      <c r="FHI268" s="683"/>
      <c r="FHJ268" s="683"/>
      <c r="FHK268" s="683"/>
      <c r="FHL268" s="683"/>
      <c r="FHM268" s="683"/>
      <c r="FHN268" s="683"/>
      <c r="FHO268" s="683"/>
      <c r="FHP268" s="683"/>
      <c r="FHQ268" s="683"/>
      <c r="FHR268" s="683"/>
      <c r="FHS268" s="683"/>
      <c r="FHT268" s="683"/>
      <c r="FHU268" s="683"/>
      <c r="FHV268" s="683"/>
      <c r="FHW268" s="683"/>
      <c r="FHX268" s="683"/>
      <c r="FHY268" s="683"/>
      <c r="FHZ268" s="683"/>
      <c r="FIA268" s="683"/>
      <c r="FIB268" s="683"/>
      <c r="FIC268" s="683"/>
      <c r="FID268" s="683"/>
      <c r="FIE268" s="683"/>
      <c r="FIF268" s="683"/>
      <c r="FIG268" s="683"/>
      <c r="FIH268" s="683"/>
      <c r="FII268" s="683"/>
      <c r="FIJ268" s="683"/>
      <c r="FIK268" s="683"/>
      <c r="FIL268" s="683"/>
      <c r="FIM268" s="683"/>
      <c r="FIN268" s="683"/>
      <c r="FIO268" s="683"/>
      <c r="FIP268" s="683"/>
      <c r="FIQ268" s="683"/>
      <c r="FIR268" s="683"/>
      <c r="FIS268" s="683"/>
      <c r="FIT268" s="683"/>
      <c r="FIU268" s="683"/>
      <c r="FIV268" s="683"/>
      <c r="FIW268" s="683"/>
      <c r="FIX268" s="683"/>
      <c r="FIY268" s="683"/>
      <c r="FIZ268" s="683"/>
      <c r="FJA268" s="683"/>
      <c r="FJB268" s="683"/>
      <c r="FJC268" s="683"/>
      <c r="FJD268" s="683"/>
      <c r="FJE268" s="683"/>
      <c r="FJF268" s="683"/>
      <c r="FJG268" s="683"/>
      <c r="FJH268" s="683"/>
      <c r="FJI268" s="683"/>
      <c r="FJJ268" s="683"/>
      <c r="FJK268" s="683"/>
      <c r="FJL268" s="683"/>
      <c r="FJM268" s="683"/>
      <c r="FJN268" s="683"/>
      <c r="FJO268" s="683"/>
      <c r="FJP268" s="683"/>
      <c r="FJQ268" s="683"/>
      <c r="FJR268" s="683"/>
      <c r="FJS268" s="683"/>
      <c r="FJT268" s="683"/>
      <c r="FJU268" s="683"/>
      <c r="FJV268" s="683"/>
      <c r="FJW268" s="683"/>
      <c r="FJX268" s="683"/>
      <c r="FJY268" s="683"/>
      <c r="FJZ268" s="683"/>
      <c r="FKA268" s="683"/>
      <c r="FKB268" s="683"/>
      <c r="FKC268" s="683"/>
      <c r="FKD268" s="683"/>
      <c r="FKE268" s="683"/>
      <c r="FKF268" s="683"/>
      <c r="FKG268" s="683"/>
      <c r="FKH268" s="683"/>
      <c r="FKI268" s="683"/>
      <c r="FKJ268" s="683"/>
      <c r="FKK268" s="683"/>
      <c r="FKL268" s="683"/>
      <c r="FKM268" s="683"/>
      <c r="FKN268" s="683"/>
      <c r="FKO268" s="683"/>
      <c r="FKP268" s="683"/>
      <c r="FKQ268" s="683"/>
      <c r="FKR268" s="683"/>
      <c r="FKS268" s="683"/>
      <c r="FKT268" s="683"/>
      <c r="FKU268" s="683"/>
      <c r="FKV268" s="683"/>
      <c r="FKW268" s="683"/>
      <c r="FKX268" s="683"/>
      <c r="FKY268" s="683"/>
      <c r="FKZ268" s="683"/>
      <c r="FLA268" s="683"/>
      <c r="FLB268" s="683"/>
      <c r="FLC268" s="683"/>
      <c r="FLD268" s="683"/>
      <c r="FLE268" s="683"/>
      <c r="FLF268" s="683"/>
      <c r="FLG268" s="683"/>
      <c r="FLH268" s="683"/>
      <c r="FLI268" s="683"/>
      <c r="FLJ268" s="683"/>
      <c r="FLK268" s="683"/>
      <c r="FLL268" s="683"/>
      <c r="FLM268" s="683"/>
      <c r="FLN268" s="683"/>
      <c r="FLO268" s="683"/>
      <c r="FLP268" s="683"/>
      <c r="FLQ268" s="683"/>
      <c r="FLR268" s="683"/>
      <c r="FLS268" s="683"/>
      <c r="FLT268" s="683"/>
      <c r="FLU268" s="683"/>
      <c r="FLV268" s="683"/>
      <c r="FLW268" s="683"/>
      <c r="FLX268" s="683"/>
      <c r="FLY268" s="683"/>
      <c r="FLZ268" s="683"/>
      <c r="FMA268" s="683"/>
      <c r="FMB268" s="683"/>
      <c r="FMC268" s="683"/>
      <c r="FMD268" s="683"/>
      <c r="FME268" s="683"/>
      <c r="FMF268" s="683"/>
      <c r="FMG268" s="683"/>
      <c r="FMH268" s="683"/>
      <c r="FMI268" s="683"/>
      <c r="FMJ268" s="683"/>
      <c r="FMK268" s="683"/>
      <c r="FML268" s="683"/>
      <c r="FMM268" s="683"/>
      <c r="FMN268" s="683"/>
      <c r="FMO268" s="683"/>
      <c r="FMP268" s="683"/>
      <c r="FMQ268" s="683"/>
      <c r="FMR268" s="683"/>
      <c r="FMS268" s="683"/>
      <c r="FMT268" s="683"/>
      <c r="FMU268" s="683"/>
      <c r="FMV268" s="683"/>
      <c r="FMW268" s="683"/>
      <c r="FMX268" s="683"/>
      <c r="FMY268" s="683"/>
      <c r="FMZ268" s="683"/>
      <c r="FNA268" s="683"/>
      <c r="FNB268" s="683"/>
      <c r="FNC268" s="683"/>
      <c r="FND268" s="683"/>
      <c r="FNE268" s="683"/>
      <c r="FNF268" s="683"/>
      <c r="FNG268" s="683"/>
      <c r="FNH268" s="683"/>
      <c r="FNI268" s="683"/>
      <c r="FNJ268" s="683"/>
      <c r="FNK268" s="683"/>
      <c r="FNL268" s="683"/>
      <c r="FNM268" s="683"/>
      <c r="FNN268" s="683"/>
      <c r="FNO268" s="683"/>
      <c r="FNP268" s="683"/>
      <c r="FNQ268" s="683"/>
      <c r="FNR268" s="683"/>
      <c r="FNS268" s="683"/>
      <c r="FNT268" s="683"/>
      <c r="FNU268" s="683"/>
      <c r="FNV268" s="683"/>
      <c r="FNW268" s="683"/>
      <c r="FNX268" s="683"/>
      <c r="FNY268" s="683"/>
      <c r="FNZ268" s="683"/>
      <c r="FOA268" s="683"/>
      <c r="FOB268" s="683"/>
      <c r="FOC268" s="683"/>
      <c r="FOD268" s="683"/>
      <c r="FOE268" s="683"/>
      <c r="FOF268" s="683"/>
      <c r="FOG268" s="683"/>
      <c r="FOH268" s="683"/>
      <c r="FOI268" s="683"/>
      <c r="FOJ268" s="683"/>
      <c r="FOK268" s="683"/>
      <c r="FOL268" s="683"/>
      <c r="FOM268" s="683"/>
      <c r="FON268" s="683"/>
      <c r="FOO268" s="683"/>
      <c r="FOP268" s="683"/>
      <c r="FOQ268" s="683"/>
      <c r="FOR268" s="683"/>
      <c r="FOS268" s="683"/>
      <c r="FOT268" s="683"/>
      <c r="FOU268" s="683"/>
      <c r="FOV268" s="683"/>
      <c r="FOW268" s="683"/>
      <c r="FOX268" s="683"/>
      <c r="FOY268" s="683"/>
      <c r="FOZ268" s="683"/>
      <c r="FPA268" s="683"/>
      <c r="FPB268" s="683"/>
      <c r="FPC268" s="683"/>
      <c r="FPD268" s="683"/>
      <c r="FPE268" s="683"/>
      <c r="FPF268" s="683"/>
      <c r="FPG268" s="683"/>
      <c r="FPH268" s="683"/>
      <c r="FPI268" s="683"/>
      <c r="FPJ268" s="683"/>
      <c r="FPK268" s="683"/>
      <c r="FPL268" s="683"/>
      <c r="FPM268" s="683"/>
      <c r="FPN268" s="683"/>
      <c r="FPO268" s="683"/>
      <c r="FPP268" s="683"/>
      <c r="FPQ268" s="683"/>
      <c r="FPR268" s="683"/>
      <c r="FPS268" s="683"/>
      <c r="FPT268" s="683"/>
      <c r="FPU268" s="683"/>
      <c r="FPV268" s="683"/>
      <c r="FPW268" s="683"/>
      <c r="FPX268" s="683"/>
      <c r="FPY268" s="683"/>
      <c r="FPZ268" s="683"/>
      <c r="FQA268" s="683"/>
      <c r="FQB268" s="683"/>
      <c r="FQC268" s="683"/>
      <c r="FQD268" s="683"/>
      <c r="FQE268" s="683"/>
      <c r="FQF268" s="683"/>
      <c r="FQG268" s="683"/>
      <c r="FQH268" s="683"/>
      <c r="FQI268" s="683"/>
      <c r="FQJ268" s="683"/>
      <c r="FQK268" s="683"/>
      <c r="FQL268" s="683"/>
      <c r="FQM268" s="683"/>
      <c r="FQN268" s="683"/>
      <c r="FQO268" s="683"/>
      <c r="FQP268" s="683"/>
      <c r="FQQ268" s="683"/>
      <c r="FQR268" s="683"/>
      <c r="FQS268" s="683"/>
      <c r="FQT268" s="683"/>
      <c r="FQU268" s="683"/>
      <c r="FQV268" s="683"/>
      <c r="FQW268" s="683"/>
      <c r="FQX268" s="683"/>
      <c r="FQY268" s="683"/>
      <c r="FQZ268" s="683"/>
      <c r="FRA268" s="683"/>
      <c r="FRB268" s="683"/>
      <c r="FRC268" s="683"/>
      <c r="FRD268" s="683"/>
      <c r="FRE268" s="683"/>
      <c r="FRF268" s="683"/>
      <c r="FRG268" s="683"/>
      <c r="FRH268" s="683"/>
      <c r="FRI268" s="683"/>
      <c r="FRJ268" s="683"/>
      <c r="FRK268" s="683"/>
      <c r="FRL268" s="683"/>
      <c r="FRM268" s="683"/>
      <c r="FRN268" s="683"/>
      <c r="FRO268" s="683"/>
      <c r="FRP268" s="683"/>
      <c r="FRQ268" s="683"/>
      <c r="FRR268" s="683"/>
      <c r="FRS268" s="683"/>
      <c r="FRT268" s="683"/>
      <c r="FRU268" s="683"/>
      <c r="FRV268" s="683"/>
      <c r="FRW268" s="683"/>
      <c r="FRX268" s="683"/>
      <c r="FRY268" s="683"/>
      <c r="FRZ268" s="683"/>
      <c r="FSA268" s="683"/>
      <c r="FSB268" s="683"/>
      <c r="FSC268" s="683"/>
      <c r="FSD268" s="683"/>
      <c r="FSE268" s="683"/>
      <c r="FSF268" s="683"/>
      <c r="FSG268" s="683"/>
      <c r="FSH268" s="683"/>
      <c r="FSI268" s="683"/>
      <c r="FSJ268" s="683"/>
      <c r="FSK268" s="683"/>
      <c r="FSL268" s="683"/>
      <c r="FSM268" s="683"/>
      <c r="FSN268" s="683"/>
      <c r="FSO268" s="683"/>
      <c r="FSP268" s="683"/>
      <c r="FSQ268" s="683"/>
      <c r="FSR268" s="683"/>
      <c r="FSS268" s="683"/>
      <c r="FST268" s="683"/>
      <c r="FSU268" s="683"/>
      <c r="FSV268" s="683"/>
      <c r="FSW268" s="683"/>
      <c r="FSX268" s="683"/>
      <c r="FSY268" s="683"/>
      <c r="FSZ268" s="683"/>
      <c r="FTA268" s="683"/>
      <c r="FTB268" s="683"/>
      <c r="FTC268" s="683"/>
      <c r="FTD268" s="683"/>
      <c r="FTE268" s="683"/>
      <c r="FTF268" s="683"/>
      <c r="FTG268" s="683"/>
      <c r="FTH268" s="683"/>
      <c r="FTI268" s="683"/>
      <c r="FTJ268" s="683"/>
      <c r="FTK268" s="683"/>
      <c r="FTL268" s="683"/>
      <c r="FTM268" s="683"/>
      <c r="FTN268" s="683"/>
      <c r="FTO268" s="683"/>
      <c r="FTP268" s="683"/>
      <c r="FTQ268" s="683"/>
      <c r="FTR268" s="683"/>
      <c r="FTS268" s="683"/>
      <c r="FTT268" s="683"/>
      <c r="FTU268" s="683"/>
      <c r="FTV268" s="683"/>
      <c r="FTW268" s="683"/>
      <c r="FTX268" s="683"/>
      <c r="FTY268" s="683"/>
      <c r="FTZ268" s="683"/>
      <c r="FUA268" s="683"/>
      <c r="FUB268" s="683"/>
      <c r="FUC268" s="683"/>
      <c r="FUD268" s="683"/>
      <c r="FUE268" s="683"/>
      <c r="FUF268" s="683"/>
      <c r="FUG268" s="683"/>
      <c r="FUH268" s="683"/>
      <c r="FUI268" s="683"/>
      <c r="FUJ268" s="683"/>
      <c r="FUK268" s="683"/>
      <c r="FUL268" s="683"/>
      <c r="FUM268" s="683"/>
      <c r="FUN268" s="683"/>
      <c r="FUO268" s="683"/>
      <c r="FUP268" s="683"/>
      <c r="FUQ268" s="683"/>
      <c r="FUR268" s="683"/>
      <c r="FUS268" s="683"/>
      <c r="FUT268" s="683"/>
      <c r="FUU268" s="683"/>
      <c r="FUV268" s="683"/>
      <c r="FUW268" s="683"/>
      <c r="FUX268" s="683"/>
      <c r="FUY268" s="683"/>
      <c r="FUZ268" s="683"/>
      <c r="FVA268" s="683"/>
      <c r="FVB268" s="683"/>
      <c r="FVC268" s="683"/>
      <c r="FVD268" s="683"/>
      <c r="FVE268" s="683"/>
      <c r="FVF268" s="683"/>
      <c r="FVG268" s="683"/>
      <c r="FVH268" s="683"/>
      <c r="FVI268" s="683"/>
      <c r="FVJ268" s="683"/>
      <c r="FVK268" s="683"/>
      <c r="FVL268" s="683"/>
      <c r="FVM268" s="683"/>
      <c r="FVN268" s="683"/>
      <c r="FVO268" s="683"/>
      <c r="FVP268" s="683"/>
      <c r="FVQ268" s="683"/>
      <c r="FVR268" s="683"/>
      <c r="FVS268" s="683"/>
      <c r="FVT268" s="683"/>
      <c r="FVU268" s="683"/>
      <c r="FVV268" s="683"/>
      <c r="FVW268" s="683"/>
      <c r="FVX268" s="683"/>
      <c r="FVY268" s="683"/>
      <c r="FVZ268" s="683"/>
      <c r="FWA268" s="683"/>
      <c r="FWB268" s="683"/>
      <c r="FWC268" s="683"/>
      <c r="FWD268" s="683"/>
      <c r="FWE268" s="683"/>
      <c r="FWF268" s="683"/>
      <c r="FWG268" s="683"/>
      <c r="FWH268" s="683"/>
      <c r="FWI268" s="683"/>
      <c r="FWJ268" s="683"/>
      <c r="FWK268" s="683"/>
      <c r="FWL268" s="683"/>
      <c r="FWM268" s="683"/>
      <c r="FWN268" s="683"/>
      <c r="FWO268" s="683"/>
      <c r="FWP268" s="683"/>
      <c r="FWQ268" s="683"/>
      <c r="FWR268" s="683"/>
      <c r="FWS268" s="683"/>
      <c r="FWT268" s="683"/>
      <c r="FWU268" s="683"/>
      <c r="FWV268" s="683"/>
      <c r="FWW268" s="683"/>
      <c r="FWX268" s="683"/>
      <c r="FWY268" s="683"/>
      <c r="FWZ268" s="683"/>
      <c r="FXA268" s="683"/>
      <c r="FXB268" s="683"/>
      <c r="FXC268" s="683"/>
      <c r="FXD268" s="683"/>
      <c r="FXE268" s="683"/>
      <c r="FXF268" s="683"/>
      <c r="FXG268" s="683"/>
      <c r="FXH268" s="683"/>
      <c r="FXI268" s="683"/>
      <c r="FXJ268" s="683"/>
      <c r="FXK268" s="683"/>
      <c r="FXL268" s="683"/>
      <c r="FXM268" s="683"/>
      <c r="FXN268" s="683"/>
      <c r="FXO268" s="683"/>
      <c r="FXP268" s="683"/>
      <c r="FXQ268" s="683"/>
      <c r="FXR268" s="683"/>
      <c r="FXS268" s="683"/>
      <c r="FXT268" s="683"/>
      <c r="FXU268" s="683"/>
      <c r="FXV268" s="683"/>
      <c r="FXW268" s="683"/>
      <c r="FXX268" s="683"/>
      <c r="FXY268" s="683"/>
      <c r="FXZ268" s="683"/>
      <c r="FYA268" s="683"/>
      <c r="FYB268" s="683"/>
      <c r="FYC268" s="683"/>
      <c r="FYD268" s="683"/>
      <c r="FYE268" s="683"/>
      <c r="FYF268" s="683"/>
      <c r="FYG268" s="683"/>
      <c r="FYH268" s="683"/>
      <c r="FYI268" s="683"/>
      <c r="FYJ268" s="683"/>
      <c r="FYK268" s="683"/>
      <c r="FYL268" s="683"/>
      <c r="FYM268" s="683"/>
      <c r="FYN268" s="683"/>
      <c r="FYO268" s="683"/>
      <c r="FYP268" s="683"/>
      <c r="FYQ268" s="683"/>
      <c r="FYR268" s="683"/>
      <c r="FYS268" s="683"/>
      <c r="FYT268" s="683"/>
      <c r="FYU268" s="683"/>
      <c r="FYV268" s="683"/>
      <c r="FYW268" s="683"/>
      <c r="FYX268" s="683"/>
      <c r="FYY268" s="683"/>
      <c r="FYZ268" s="683"/>
      <c r="FZA268" s="683"/>
      <c r="FZB268" s="683"/>
      <c r="FZC268" s="683"/>
      <c r="FZD268" s="683"/>
      <c r="FZE268" s="683"/>
      <c r="FZF268" s="683"/>
      <c r="FZG268" s="683"/>
      <c r="FZH268" s="683"/>
      <c r="FZI268" s="683"/>
      <c r="FZJ268" s="683"/>
      <c r="FZK268" s="683"/>
      <c r="FZL268" s="683"/>
      <c r="FZM268" s="683"/>
      <c r="FZN268" s="683"/>
      <c r="FZO268" s="683"/>
      <c r="FZP268" s="683"/>
      <c r="FZQ268" s="683"/>
      <c r="FZR268" s="683"/>
      <c r="FZS268" s="683"/>
      <c r="FZT268" s="683"/>
      <c r="FZU268" s="683"/>
      <c r="FZV268" s="683"/>
      <c r="FZW268" s="683"/>
      <c r="FZX268" s="683"/>
      <c r="FZY268" s="683"/>
      <c r="FZZ268" s="683"/>
      <c r="GAA268" s="683"/>
      <c r="GAB268" s="683"/>
      <c r="GAC268" s="683"/>
      <c r="GAD268" s="683"/>
      <c r="GAE268" s="683"/>
      <c r="GAF268" s="683"/>
      <c r="GAG268" s="683"/>
      <c r="GAH268" s="683"/>
      <c r="GAI268" s="683"/>
      <c r="GAJ268" s="683"/>
      <c r="GAK268" s="683"/>
      <c r="GAL268" s="683"/>
      <c r="GAM268" s="683"/>
      <c r="GAN268" s="683"/>
      <c r="GAO268" s="683"/>
      <c r="GAP268" s="683"/>
      <c r="GAQ268" s="683"/>
      <c r="GAR268" s="683"/>
      <c r="GAS268" s="683"/>
      <c r="GAT268" s="683"/>
      <c r="GAU268" s="683"/>
      <c r="GAV268" s="683"/>
      <c r="GAW268" s="683"/>
      <c r="GAX268" s="683"/>
      <c r="GAY268" s="683"/>
      <c r="GAZ268" s="683"/>
      <c r="GBA268" s="683"/>
      <c r="GBB268" s="683"/>
      <c r="GBC268" s="683"/>
      <c r="GBD268" s="683"/>
      <c r="GBE268" s="683"/>
      <c r="GBF268" s="683"/>
      <c r="GBG268" s="683"/>
      <c r="GBH268" s="683"/>
      <c r="GBI268" s="683"/>
      <c r="GBJ268" s="683"/>
      <c r="GBK268" s="683"/>
      <c r="GBL268" s="683"/>
      <c r="GBM268" s="683"/>
      <c r="GBN268" s="683"/>
      <c r="GBO268" s="683"/>
      <c r="GBP268" s="683"/>
      <c r="GBQ268" s="683"/>
      <c r="GBR268" s="683"/>
      <c r="GBS268" s="683"/>
      <c r="GBT268" s="683"/>
      <c r="GBU268" s="683"/>
      <c r="GBV268" s="683"/>
      <c r="GBW268" s="683"/>
      <c r="GBX268" s="683"/>
      <c r="GBY268" s="683"/>
      <c r="GBZ268" s="683"/>
      <c r="GCA268" s="683"/>
      <c r="GCB268" s="683"/>
      <c r="GCC268" s="683"/>
      <c r="GCD268" s="683"/>
      <c r="GCE268" s="683"/>
      <c r="GCF268" s="683"/>
      <c r="GCG268" s="683"/>
      <c r="GCH268" s="683"/>
      <c r="GCI268" s="683"/>
      <c r="GCJ268" s="683"/>
      <c r="GCK268" s="683"/>
      <c r="GCL268" s="683"/>
      <c r="GCM268" s="683"/>
      <c r="GCN268" s="683"/>
      <c r="GCO268" s="683"/>
      <c r="GCP268" s="683"/>
      <c r="GCQ268" s="683"/>
      <c r="GCR268" s="683"/>
      <c r="GCS268" s="683"/>
      <c r="GCT268" s="683"/>
      <c r="GCU268" s="683"/>
      <c r="GCV268" s="683"/>
      <c r="GCW268" s="683"/>
      <c r="GCX268" s="683"/>
      <c r="GCY268" s="683"/>
      <c r="GCZ268" s="683"/>
      <c r="GDA268" s="683"/>
      <c r="GDB268" s="683"/>
      <c r="GDC268" s="683"/>
      <c r="GDD268" s="683"/>
      <c r="GDE268" s="683"/>
      <c r="GDF268" s="683"/>
      <c r="GDG268" s="683"/>
      <c r="GDH268" s="683"/>
      <c r="GDI268" s="683"/>
      <c r="GDJ268" s="683"/>
      <c r="GDK268" s="683"/>
      <c r="GDL268" s="683"/>
      <c r="GDM268" s="683"/>
      <c r="GDN268" s="683"/>
      <c r="GDO268" s="683"/>
      <c r="GDP268" s="683"/>
      <c r="GDQ268" s="683"/>
      <c r="GDR268" s="683"/>
      <c r="GDS268" s="683"/>
      <c r="GDT268" s="683"/>
      <c r="GDU268" s="683"/>
      <c r="GDV268" s="683"/>
      <c r="GDW268" s="683"/>
      <c r="GDX268" s="683"/>
      <c r="GDY268" s="683"/>
      <c r="GDZ268" s="683"/>
      <c r="GEA268" s="683"/>
      <c r="GEB268" s="683"/>
      <c r="GEC268" s="683"/>
      <c r="GED268" s="683"/>
      <c r="GEE268" s="683"/>
      <c r="GEF268" s="683"/>
      <c r="GEG268" s="683"/>
      <c r="GEH268" s="683"/>
      <c r="GEI268" s="683"/>
      <c r="GEJ268" s="683"/>
      <c r="GEK268" s="683"/>
      <c r="GEL268" s="683"/>
      <c r="GEM268" s="683"/>
      <c r="GEN268" s="683"/>
      <c r="GEO268" s="683"/>
      <c r="GEP268" s="683"/>
      <c r="GEQ268" s="683"/>
      <c r="GER268" s="683"/>
      <c r="GES268" s="683"/>
      <c r="GET268" s="683"/>
      <c r="GEU268" s="683"/>
      <c r="GEV268" s="683"/>
      <c r="GEW268" s="683"/>
      <c r="GEX268" s="683"/>
      <c r="GEY268" s="683"/>
      <c r="GEZ268" s="683"/>
      <c r="GFA268" s="683"/>
      <c r="GFB268" s="683"/>
      <c r="GFC268" s="683"/>
      <c r="GFD268" s="683"/>
      <c r="GFE268" s="683"/>
      <c r="GFF268" s="683"/>
      <c r="GFG268" s="683"/>
      <c r="GFH268" s="683"/>
      <c r="GFI268" s="683"/>
      <c r="GFJ268" s="683"/>
      <c r="GFK268" s="683"/>
      <c r="GFL268" s="683"/>
      <c r="GFM268" s="683"/>
      <c r="GFN268" s="683"/>
      <c r="GFO268" s="683"/>
      <c r="GFP268" s="683"/>
      <c r="GFQ268" s="683"/>
      <c r="GFR268" s="683"/>
      <c r="GFS268" s="683"/>
      <c r="GFT268" s="683"/>
      <c r="GFU268" s="683"/>
      <c r="GFV268" s="683"/>
      <c r="GFW268" s="683"/>
      <c r="GFX268" s="683"/>
      <c r="GFY268" s="683"/>
      <c r="GFZ268" s="683"/>
      <c r="GGA268" s="683"/>
      <c r="GGB268" s="683"/>
      <c r="GGC268" s="683"/>
      <c r="GGD268" s="683"/>
      <c r="GGE268" s="683"/>
      <c r="GGF268" s="683"/>
      <c r="GGG268" s="683"/>
      <c r="GGH268" s="683"/>
      <c r="GGI268" s="683"/>
      <c r="GGJ268" s="683"/>
      <c r="GGK268" s="683"/>
      <c r="GGL268" s="683"/>
      <c r="GGM268" s="683"/>
      <c r="GGN268" s="683"/>
      <c r="GGO268" s="683"/>
      <c r="GGP268" s="683"/>
      <c r="GGQ268" s="683"/>
      <c r="GGR268" s="683"/>
      <c r="GGS268" s="683"/>
      <c r="GGT268" s="683"/>
      <c r="GGU268" s="683"/>
      <c r="GGV268" s="683"/>
      <c r="GGW268" s="683"/>
      <c r="GGX268" s="683"/>
      <c r="GGY268" s="683"/>
      <c r="GGZ268" s="683"/>
      <c r="GHA268" s="683"/>
      <c r="GHB268" s="683"/>
      <c r="GHC268" s="683"/>
      <c r="GHD268" s="683"/>
      <c r="GHE268" s="683"/>
      <c r="GHF268" s="683"/>
      <c r="GHG268" s="683"/>
      <c r="GHH268" s="683"/>
      <c r="GHI268" s="683"/>
      <c r="GHJ268" s="683"/>
      <c r="GHK268" s="683"/>
      <c r="GHL268" s="683"/>
      <c r="GHM268" s="683"/>
      <c r="GHN268" s="683"/>
      <c r="GHO268" s="683"/>
      <c r="GHP268" s="683"/>
      <c r="GHQ268" s="683"/>
      <c r="GHR268" s="683"/>
      <c r="GHS268" s="683"/>
      <c r="GHT268" s="683"/>
      <c r="GHU268" s="683"/>
      <c r="GHV268" s="683"/>
      <c r="GHW268" s="683"/>
      <c r="GHX268" s="683"/>
      <c r="GHY268" s="683"/>
      <c r="GHZ268" s="683"/>
      <c r="GIA268" s="683"/>
      <c r="GIB268" s="683"/>
      <c r="GIC268" s="683"/>
      <c r="GID268" s="683"/>
      <c r="GIE268" s="683"/>
      <c r="GIF268" s="683"/>
      <c r="GIG268" s="683"/>
      <c r="GIH268" s="683"/>
      <c r="GII268" s="683"/>
      <c r="GIJ268" s="683"/>
      <c r="GIK268" s="683"/>
      <c r="GIL268" s="683"/>
      <c r="GIM268" s="683"/>
      <c r="GIN268" s="683"/>
      <c r="GIO268" s="683"/>
      <c r="GIP268" s="683"/>
      <c r="GIQ268" s="683"/>
      <c r="GIR268" s="683"/>
      <c r="GIS268" s="683"/>
      <c r="GIT268" s="683"/>
      <c r="GIU268" s="683"/>
      <c r="GIV268" s="683"/>
      <c r="GIW268" s="683"/>
      <c r="GIX268" s="683"/>
      <c r="GIY268" s="683"/>
      <c r="GIZ268" s="683"/>
      <c r="GJA268" s="683"/>
      <c r="GJB268" s="683"/>
      <c r="GJC268" s="683"/>
      <c r="GJD268" s="683"/>
      <c r="GJE268" s="683"/>
      <c r="GJF268" s="683"/>
      <c r="GJG268" s="683"/>
      <c r="GJH268" s="683"/>
      <c r="GJI268" s="683"/>
      <c r="GJJ268" s="683"/>
      <c r="GJK268" s="683"/>
      <c r="GJL268" s="683"/>
      <c r="GJM268" s="683"/>
      <c r="GJN268" s="683"/>
      <c r="GJO268" s="683"/>
      <c r="GJP268" s="683"/>
      <c r="GJQ268" s="683"/>
      <c r="GJR268" s="683"/>
      <c r="GJS268" s="683"/>
      <c r="GJT268" s="683"/>
      <c r="GJU268" s="683"/>
      <c r="GJV268" s="683"/>
      <c r="GJW268" s="683"/>
      <c r="GJX268" s="683"/>
      <c r="GJY268" s="683"/>
      <c r="GJZ268" s="683"/>
      <c r="GKA268" s="683"/>
      <c r="GKB268" s="683"/>
      <c r="GKC268" s="683"/>
      <c r="GKD268" s="683"/>
      <c r="GKE268" s="683"/>
      <c r="GKF268" s="683"/>
      <c r="GKG268" s="683"/>
      <c r="GKH268" s="683"/>
      <c r="GKI268" s="683"/>
      <c r="GKJ268" s="683"/>
      <c r="GKK268" s="683"/>
      <c r="GKL268" s="683"/>
      <c r="GKM268" s="683"/>
      <c r="GKN268" s="683"/>
      <c r="GKO268" s="683"/>
      <c r="GKP268" s="683"/>
      <c r="GKQ268" s="683"/>
      <c r="GKR268" s="683"/>
      <c r="GKS268" s="683"/>
      <c r="GKT268" s="683"/>
      <c r="GKU268" s="683"/>
      <c r="GKV268" s="683"/>
      <c r="GKW268" s="683"/>
      <c r="GKX268" s="683"/>
      <c r="GKY268" s="683"/>
      <c r="GKZ268" s="683"/>
      <c r="GLA268" s="683"/>
      <c r="GLB268" s="683"/>
      <c r="GLC268" s="683"/>
      <c r="GLD268" s="683"/>
      <c r="GLE268" s="683"/>
      <c r="GLF268" s="683"/>
      <c r="GLG268" s="683"/>
      <c r="GLH268" s="683"/>
      <c r="GLI268" s="683"/>
      <c r="GLJ268" s="683"/>
      <c r="GLK268" s="683"/>
      <c r="GLL268" s="683"/>
      <c r="GLM268" s="683"/>
      <c r="GLN268" s="683"/>
      <c r="GLO268" s="683"/>
      <c r="GLP268" s="683"/>
      <c r="GLQ268" s="683"/>
      <c r="GLR268" s="683"/>
      <c r="GLS268" s="683"/>
      <c r="GLT268" s="683"/>
      <c r="GLU268" s="683"/>
      <c r="GLV268" s="683"/>
      <c r="GLW268" s="683"/>
      <c r="GLX268" s="683"/>
      <c r="GLY268" s="683"/>
      <c r="GLZ268" s="683"/>
      <c r="GMA268" s="683"/>
      <c r="GMB268" s="683"/>
      <c r="GMC268" s="683"/>
      <c r="GMD268" s="683"/>
      <c r="GME268" s="683"/>
      <c r="GMF268" s="683"/>
      <c r="GMG268" s="683"/>
      <c r="GMH268" s="683"/>
      <c r="GMI268" s="683"/>
      <c r="GMJ268" s="683"/>
      <c r="GMK268" s="683"/>
      <c r="GML268" s="683"/>
      <c r="GMM268" s="683"/>
      <c r="GMN268" s="683"/>
      <c r="GMO268" s="683"/>
      <c r="GMP268" s="683"/>
      <c r="GMQ268" s="683"/>
      <c r="GMR268" s="683"/>
      <c r="GMS268" s="683"/>
      <c r="GMT268" s="683"/>
      <c r="GMU268" s="683"/>
      <c r="GMV268" s="683"/>
      <c r="GMW268" s="683"/>
      <c r="GMX268" s="683"/>
      <c r="GMY268" s="683"/>
      <c r="GMZ268" s="683"/>
      <c r="GNA268" s="683"/>
      <c r="GNB268" s="683"/>
      <c r="GNC268" s="683"/>
      <c r="GND268" s="683"/>
      <c r="GNE268" s="683"/>
      <c r="GNF268" s="683"/>
      <c r="GNG268" s="683"/>
      <c r="GNH268" s="683"/>
      <c r="GNI268" s="683"/>
      <c r="GNJ268" s="683"/>
      <c r="GNK268" s="683"/>
      <c r="GNL268" s="683"/>
      <c r="GNM268" s="683"/>
      <c r="GNN268" s="683"/>
      <c r="GNO268" s="683"/>
      <c r="GNP268" s="683"/>
      <c r="GNQ268" s="683"/>
      <c r="GNR268" s="683"/>
      <c r="GNS268" s="683"/>
      <c r="GNT268" s="683"/>
      <c r="GNU268" s="683"/>
      <c r="GNV268" s="683"/>
      <c r="GNW268" s="683"/>
      <c r="GNX268" s="683"/>
      <c r="GNY268" s="683"/>
      <c r="GNZ268" s="683"/>
      <c r="GOA268" s="683"/>
      <c r="GOB268" s="683"/>
      <c r="GOC268" s="683"/>
      <c r="GOD268" s="683"/>
      <c r="GOE268" s="683"/>
      <c r="GOF268" s="683"/>
      <c r="GOG268" s="683"/>
      <c r="GOH268" s="683"/>
      <c r="GOI268" s="683"/>
      <c r="GOJ268" s="683"/>
      <c r="GOK268" s="683"/>
      <c r="GOL268" s="683"/>
      <c r="GOM268" s="683"/>
      <c r="GON268" s="683"/>
      <c r="GOO268" s="683"/>
      <c r="GOP268" s="683"/>
      <c r="GOQ268" s="683"/>
      <c r="GOR268" s="683"/>
      <c r="GOS268" s="683"/>
      <c r="GOT268" s="683"/>
      <c r="GOU268" s="683"/>
      <c r="GOV268" s="683"/>
      <c r="GOW268" s="683"/>
      <c r="GOX268" s="683"/>
      <c r="GOY268" s="683"/>
      <c r="GOZ268" s="683"/>
      <c r="GPA268" s="683"/>
      <c r="GPB268" s="683"/>
      <c r="GPC268" s="683"/>
      <c r="GPD268" s="683"/>
      <c r="GPE268" s="683"/>
      <c r="GPF268" s="683"/>
      <c r="GPG268" s="683"/>
      <c r="GPH268" s="683"/>
      <c r="GPI268" s="683"/>
      <c r="GPJ268" s="683"/>
      <c r="GPK268" s="683"/>
      <c r="GPL268" s="683"/>
      <c r="GPM268" s="683"/>
      <c r="GPN268" s="683"/>
      <c r="GPO268" s="683"/>
      <c r="GPP268" s="683"/>
      <c r="GPQ268" s="683"/>
      <c r="GPR268" s="683"/>
      <c r="GPS268" s="683"/>
      <c r="GPT268" s="683"/>
      <c r="GPU268" s="683"/>
      <c r="GPV268" s="683"/>
      <c r="GPW268" s="683"/>
      <c r="GPX268" s="683"/>
      <c r="GPY268" s="683"/>
      <c r="GPZ268" s="683"/>
      <c r="GQA268" s="683"/>
      <c r="GQB268" s="683"/>
      <c r="GQC268" s="683"/>
      <c r="GQD268" s="683"/>
      <c r="GQE268" s="683"/>
      <c r="GQF268" s="683"/>
      <c r="GQG268" s="683"/>
      <c r="GQH268" s="683"/>
      <c r="GQI268" s="683"/>
      <c r="GQJ268" s="683"/>
      <c r="GQK268" s="683"/>
      <c r="GQL268" s="683"/>
      <c r="GQM268" s="683"/>
      <c r="GQN268" s="683"/>
      <c r="GQO268" s="683"/>
      <c r="GQP268" s="683"/>
      <c r="GQQ268" s="683"/>
      <c r="GQR268" s="683"/>
      <c r="GQS268" s="683"/>
      <c r="GQT268" s="683"/>
      <c r="GQU268" s="683"/>
      <c r="GQV268" s="683"/>
      <c r="GQW268" s="683"/>
      <c r="GQX268" s="683"/>
      <c r="GQY268" s="683"/>
      <c r="GQZ268" s="683"/>
      <c r="GRA268" s="683"/>
      <c r="GRB268" s="683"/>
      <c r="GRC268" s="683"/>
      <c r="GRD268" s="683"/>
      <c r="GRE268" s="683"/>
      <c r="GRF268" s="683"/>
      <c r="GRG268" s="683"/>
      <c r="GRH268" s="683"/>
      <c r="GRI268" s="683"/>
      <c r="GRJ268" s="683"/>
      <c r="GRK268" s="683"/>
      <c r="GRL268" s="683"/>
      <c r="GRM268" s="683"/>
      <c r="GRN268" s="683"/>
      <c r="GRO268" s="683"/>
      <c r="GRP268" s="683"/>
      <c r="GRQ268" s="683"/>
      <c r="GRR268" s="683"/>
      <c r="GRS268" s="683"/>
      <c r="GRT268" s="683"/>
      <c r="GRU268" s="683"/>
      <c r="GRV268" s="683"/>
      <c r="GRW268" s="683"/>
      <c r="GRX268" s="683"/>
      <c r="GRY268" s="683"/>
      <c r="GRZ268" s="683"/>
      <c r="GSA268" s="683"/>
      <c r="GSB268" s="683"/>
      <c r="GSC268" s="683"/>
      <c r="GSD268" s="683"/>
      <c r="GSE268" s="683"/>
      <c r="GSF268" s="683"/>
      <c r="GSG268" s="683"/>
      <c r="GSH268" s="683"/>
      <c r="GSI268" s="683"/>
      <c r="GSJ268" s="683"/>
      <c r="GSK268" s="683"/>
      <c r="GSL268" s="683"/>
      <c r="GSM268" s="683"/>
      <c r="GSN268" s="683"/>
      <c r="GSO268" s="683"/>
      <c r="GSP268" s="683"/>
      <c r="GSQ268" s="683"/>
      <c r="GSR268" s="683"/>
      <c r="GSS268" s="683"/>
      <c r="GST268" s="683"/>
      <c r="GSU268" s="683"/>
      <c r="GSV268" s="683"/>
      <c r="GSW268" s="683"/>
      <c r="GSX268" s="683"/>
      <c r="GSY268" s="683"/>
      <c r="GSZ268" s="683"/>
      <c r="GTA268" s="683"/>
      <c r="GTB268" s="683"/>
      <c r="GTC268" s="683"/>
      <c r="GTD268" s="683"/>
      <c r="GTE268" s="683"/>
      <c r="GTF268" s="683"/>
      <c r="GTG268" s="683"/>
      <c r="GTH268" s="683"/>
      <c r="GTI268" s="683"/>
      <c r="GTJ268" s="683"/>
      <c r="GTK268" s="683"/>
      <c r="GTL268" s="683"/>
      <c r="GTM268" s="683"/>
      <c r="GTN268" s="683"/>
      <c r="GTO268" s="683"/>
      <c r="GTP268" s="683"/>
      <c r="GTQ268" s="683"/>
      <c r="GTR268" s="683"/>
      <c r="GTS268" s="683"/>
      <c r="GTT268" s="683"/>
      <c r="GTU268" s="683"/>
      <c r="GTV268" s="683"/>
      <c r="GTW268" s="683"/>
      <c r="GTX268" s="683"/>
      <c r="GTY268" s="683"/>
      <c r="GTZ268" s="683"/>
      <c r="GUA268" s="683"/>
      <c r="GUB268" s="683"/>
      <c r="GUC268" s="683"/>
      <c r="GUD268" s="683"/>
      <c r="GUE268" s="683"/>
      <c r="GUF268" s="683"/>
      <c r="GUG268" s="683"/>
      <c r="GUH268" s="683"/>
      <c r="GUI268" s="683"/>
      <c r="GUJ268" s="683"/>
      <c r="GUK268" s="683"/>
      <c r="GUL268" s="683"/>
      <c r="GUM268" s="683"/>
      <c r="GUN268" s="683"/>
      <c r="GUO268" s="683"/>
      <c r="GUP268" s="683"/>
      <c r="GUQ268" s="683"/>
      <c r="GUR268" s="683"/>
      <c r="GUS268" s="683"/>
      <c r="GUT268" s="683"/>
      <c r="GUU268" s="683"/>
      <c r="GUV268" s="683"/>
      <c r="GUW268" s="683"/>
      <c r="GUX268" s="683"/>
      <c r="GUY268" s="683"/>
      <c r="GUZ268" s="683"/>
      <c r="GVA268" s="683"/>
      <c r="GVB268" s="683"/>
      <c r="GVC268" s="683"/>
      <c r="GVD268" s="683"/>
      <c r="GVE268" s="683"/>
      <c r="GVF268" s="683"/>
      <c r="GVG268" s="683"/>
      <c r="GVH268" s="683"/>
      <c r="GVI268" s="683"/>
      <c r="GVJ268" s="683"/>
      <c r="GVK268" s="683"/>
      <c r="GVL268" s="683"/>
      <c r="GVM268" s="683"/>
      <c r="GVN268" s="683"/>
      <c r="GVO268" s="683"/>
      <c r="GVP268" s="683"/>
      <c r="GVQ268" s="683"/>
      <c r="GVR268" s="683"/>
      <c r="GVS268" s="683"/>
      <c r="GVT268" s="683"/>
      <c r="GVU268" s="683"/>
      <c r="GVV268" s="683"/>
      <c r="GVW268" s="683"/>
      <c r="GVX268" s="683"/>
      <c r="GVY268" s="683"/>
      <c r="GVZ268" s="683"/>
      <c r="GWA268" s="683"/>
      <c r="GWB268" s="683"/>
      <c r="GWC268" s="683"/>
      <c r="GWD268" s="683"/>
      <c r="GWE268" s="683"/>
      <c r="GWF268" s="683"/>
      <c r="GWG268" s="683"/>
      <c r="GWH268" s="683"/>
      <c r="GWI268" s="683"/>
      <c r="GWJ268" s="683"/>
      <c r="GWK268" s="683"/>
      <c r="GWL268" s="683"/>
      <c r="GWM268" s="683"/>
      <c r="GWN268" s="683"/>
      <c r="GWO268" s="683"/>
      <c r="GWP268" s="683"/>
      <c r="GWQ268" s="683"/>
      <c r="GWR268" s="683"/>
      <c r="GWS268" s="683"/>
      <c r="GWT268" s="683"/>
      <c r="GWU268" s="683"/>
      <c r="GWV268" s="683"/>
      <c r="GWW268" s="683"/>
      <c r="GWX268" s="683"/>
      <c r="GWY268" s="683"/>
      <c r="GWZ268" s="683"/>
      <c r="GXA268" s="683"/>
      <c r="GXB268" s="683"/>
      <c r="GXC268" s="683"/>
      <c r="GXD268" s="683"/>
      <c r="GXE268" s="683"/>
      <c r="GXF268" s="683"/>
      <c r="GXG268" s="683"/>
      <c r="GXH268" s="683"/>
      <c r="GXI268" s="683"/>
      <c r="GXJ268" s="683"/>
      <c r="GXK268" s="683"/>
      <c r="GXL268" s="683"/>
      <c r="GXM268" s="683"/>
      <c r="GXN268" s="683"/>
      <c r="GXO268" s="683"/>
      <c r="GXP268" s="683"/>
      <c r="GXQ268" s="683"/>
      <c r="GXR268" s="683"/>
      <c r="GXS268" s="683"/>
      <c r="GXT268" s="683"/>
      <c r="GXU268" s="683"/>
      <c r="GXV268" s="683"/>
      <c r="GXW268" s="683"/>
      <c r="GXX268" s="683"/>
      <c r="GXY268" s="683"/>
      <c r="GXZ268" s="683"/>
      <c r="GYA268" s="683"/>
      <c r="GYB268" s="683"/>
      <c r="GYC268" s="683"/>
      <c r="GYD268" s="683"/>
      <c r="GYE268" s="683"/>
      <c r="GYF268" s="683"/>
      <c r="GYG268" s="683"/>
      <c r="GYH268" s="683"/>
      <c r="GYI268" s="683"/>
      <c r="GYJ268" s="683"/>
      <c r="GYK268" s="683"/>
      <c r="GYL268" s="683"/>
      <c r="GYM268" s="683"/>
      <c r="GYN268" s="683"/>
      <c r="GYO268" s="683"/>
      <c r="GYP268" s="683"/>
      <c r="GYQ268" s="683"/>
      <c r="GYR268" s="683"/>
      <c r="GYS268" s="683"/>
      <c r="GYT268" s="683"/>
      <c r="GYU268" s="683"/>
      <c r="GYV268" s="683"/>
      <c r="GYW268" s="683"/>
      <c r="GYX268" s="683"/>
      <c r="GYY268" s="683"/>
      <c r="GYZ268" s="683"/>
      <c r="GZA268" s="683"/>
      <c r="GZB268" s="683"/>
      <c r="GZC268" s="683"/>
      <c r="GZD268" s="683"/>
      <c r="GZE268" s="683"/>
      <c r="GZF268" s="683"/>
      <c r="GZG268" s="683"/>
      <c r="GZH268" s="683"/>
      <c r="GZI268" s="683"/>
      <c r="GZJ268" s="683"/>
      <c r="GZK268" s="683"/>
      <c r="GZL268" s="683"/>
      <c r="GZM268" s="683"/>
      <c r="GZN268" s="683"/>
      <c r="GZO268" s="683"/>
      <c r="GZP268" s="683"/>
      <c r="GZQ268" s="683"/>
      <c r="GZR268" s="683"/>
      <c r="GZS268" s="683"/>
      <c r="GZT268" s="683"/>
      <c r="GZU268" s="683"/>
      <c r="GZV268" s="683"/>
      <c r="GZW268" s="683"/>
      <c r="GZX268" s="683"/>
      <c r="GZY268" s="683"/>
      <c r="GZZ268" s="683"/>
      <c r="HAA268" s="683"/>
      <c r="HAB268" s="683"/>
      <c r="HAC268" s="683"/>
      <c r="HAD268" s="683"/>
      <c r="HAE268" s="683"/>
      <c r="HAF268" s="683"/>
      <c r="HAG268" s="683"/>
      <c r="HAH268" s="683"/>
      <c r="HAI268" s="683"/>
      <c r="HAJ268" s="683"/>
      <c r="HAK268" s="683"/>
      <c r="HAL268" s="683"/>
      <c r="HAM268" s="683"/>
      <c r="HAN268" s="683"/>
      <c r="HAO268" s="683"/>
      <c r="HAP268" s="683"/>
      <c r="HAQ268" s="683"/>
      <c r="HAR268" s="683"/>
      <c r="HAS268" s="683"/>
      <c r="HAT268" s="683"/>
      <c r="HAU268" s="683"/>
      <c r="HAV268" s="683"/>
      <c r="HAW268" s="683"/>
      <c r="HAX268" s="683"/>
      <c r="HAY268" s="683"/>
      <c r="HAZ268" s="683"/>
      <c r="HBA268" s="683"/>
      <c r="HBB268" s="683"/>
      <c r="HBC268" s="683"/>
      <c r="HBD268" s="683"/>
      <c r="HBE268" s="683"/>
      <c r="HBF268" s="683"/>
      <c r="HBG268" s="683"/>
      <c r="HBH268" s="683"/>
      <c r="HBI268" s="683"/>
      <c r="HBJ268" s="683"/>
      <c r="HBK268" s="683"/>
      <c r="HBL268" s="683"/>
      <c r="HBM268" s="683"/>
      <c r="HBN268" s="683"/>
      <c r="HBO268" s="683"/>
      <c r="HBP268" s="683"/>
      <c r="HBQ268" s="683"/>
      <c r="HBR268" s="683"/>
      <c r="HBS268" s="683"/>
      <c r="HBT268" s="683"/>
      <c r="HBU268" s="683"/>
      <c r="HBV268" s="683"/>
      <c r="HBW268" s="683"/>
      <c r="HBX268" s="683"/>
      <c r="HBY268" s="683"/>
      <c r="HBZ268" s="683"/>
      <c r="HCA268" s="683"/>
      <c r="HCB268" s="683"/>
      <c r="HCC268" s="683"/>
      <c r="HCD268" s="683"/>
      <c r="HCE268" s="683"/>
      <c r="HCF268" s="683"/>
      <c r="HCG268" s="683"/>
      <c r="HCH268" s="683"/>
      <c r="HCI268" s="683"/>
      <c r="HCJ268" s="683"/>
      <c r="HCK268" s="683"/>
      <c r="HCL268" s="683"/>
      <c r="HCM268" s="683"/>
      <c r="HCN268" s="683"/>
      <c r="HCO268" s="683"/>
      <c r="HCP268" s="683"/>
      <c r="HCQ268" s="683"/>
      <c r="HCR268" s="683"/>
      <c r="HCS268" s="683"/>
      <c r="HCT268" s="683"/>
      <c r="HCU268" s="683"/>
      <c r="HCV268" s="683"/>
      <c r="HCW268" s="683"/>
      <c r="HCX268" s="683"/>
      <c r="HCY268" s="683"/>
      <c r="HCZ268" s="683"/>
      <c r="HDA268" s="683"/>
      <c r="HDB268" s="683"/>
      <c r="HDC268" s="683"/>
      <c r="HDD268" s="683"/>
      <c r="HDE268" s="683"/>
      <c r="HDF268" s="683"/>
      <c r="HDG268" s="683"/>
      <c r="HDH268" s="683"/>
      <c r="HDI268" s="683"/>
      <c r="HDJ268" s="683"/>
      <c r="HDK268" s="683"/>
      <c r="HDL268" s="683"/>
      <c r="HDM268" s="683"/>
      <c r="HDN268" s="683"/>
      <c r="HDO268" s="683"/>
      <c r="HDP268" s="683"/>
      <c r="HDQ268" s="683"/>
      <c r="HDR268" s="683"/>
      <c r="HDS268" s="683"/>
      <c r="HDT268" s="683"/>
      <c r="HDU268" s="683"/>
      <c r="HDV268" s="683"/>
      <c r="HDW268" s="683"/>
      <c r="HDX268" s="683"/>
      <c r="HDY268" s="683"/>
      <c r="HDZ268" s="683"/>
      <c r="HEA268" s="683"/>
      <c r="HEB268" s="683"/>
      <c r="HEC268" s="683"/>
      <c r="HED268" s="683"/>
      <c r="HEE268" s="683"/>
      <c r="HEF268" s="683"/>
      <c r="HEG268" s="683"/>
      <c r="HEH268" s="683"/>
      <c r="HEI268" s="683"/>
      <c r="HEJ268" s="683"/>
      <c r="HEK268" s="683"/>
      <c r="HEL268" s="683"/>
      <c r="HEM268" s="683"/>
      <c r="HEN268" s="683"/>
      <c r="HEO268" s="683"/>
      <c r="HEP268" s="683"/>
      <c r="HEQ268" s="683"/>
      <c r="HER268" s="683"/>
      <c r="HES268" s="683"/>
      <c r="HET268" s="683"/>
      <c r="HEU268" s="683"/>
      <c r="HEV268" s="683"/>
      <c r="HEW268" s="683"/>
      <c r="HEX268" s="683"/>
      <c r="HEY268" s="683"/>
      <c r="HEZ268" s="683"/>
      <c r="HFA268" s="683"/>
      <c r="HFB268" s="683"/>
      <c r="HFC268" s="683"/>
      <c r="HFD268" s="683"/>
      <c r="HFE268" s="683"/>
      <c r="HFF268" s="683"/>
      <c r="HFG268" s="683"/>
      <c r="HFH268" s="683"/>
      <c r="HFI268" s="683"/>
      <c r="HFJ268" s="683"/>
      <c r="HFK268" s="683"/>
      <c r="HFL268" s="683"/>
      <c r="HFM268" s="683"/>
      <c r="HFN268" s="683"/>
      <c r="HFO268" s="683"/>
      <c r="HFP268" s="683"/>
      <c r="HFQ268" s="683"/>
      <c r="HFR268" s="683"/>
      <c r="HFS268" s="683"/>
      <c r="HFT268" s="683"/>
      <c r="HFU268" s="683"/>
      <c r="HFV268" s="683"/>
      <c r="HFW268" s="683"/>
      <c r="HFX268" s="683"/>
      <c r="HFY268" s="683"/>
      <c r="HFZ268" s="683"/>
      <c r="HGA268" s="683"/>
      <c r="HGB268" s="683"/>
      <c r="HGC268" s="683"/>
      <c r="HGD268" s="683"/>
      <c r="HGE268" s="683"/>
      <c r="HGF268" s="683"/>
      <c r="HGG268" s="683"/>
      <c r="HGH268" s="683"/>
      <c r="HGI268" s="683"/>
      <c r="HGJ268" s="683"/>
      <c r="HGK268" s="683"/>
      <c r="HGL268" s="683"/>
      <c r="HGM268" s="683"/>
      <c r="HGN268" s="683"/>
      <c r="HGO268" s="683"/>
      <c r="HGP268" s="683"/>
      <c r="HGQ268" s="683"/>
      <c r="HGR268" s="683"/>
      <c r="HGS268" s="683"/>
      <c r="HGT268" s="683"/>
      <c r="HGU268" s="683"/>
      <c r="HGV268" s="683"/>
      <c r="HGW268" s="683"/>
      <c r="HGX268" s="683"/>
      <c r="HGY268" s="683"/>
      <c r="HGZ268" s="683"/>
      <c r="HHA268" s="683"/>
      <c r="HHB268" s="683"/>
      <c r="HHC268" s="683"/>
      <c r="HHD268" s="683"/>
      <c r="HHE268" s="683"/>
      <c r="HHF268" s="683"/>
      <c r="HHG268" s="683"/>
      <c r="HHH268" s="683"/>
      <c r="HHI268" s="683"/>
      <c r="HHJ268" s="683"/>
      <c r="HHK268" s="683"/>
      <c r="HHL268" s="683"/>
      <c r="HHM268" s="683"/>
      <c r="HHN268" s="683"/>
      <c r="HHO268" s="683"/>
      <c r="HHP268" s="683"/>
      <c r="HHQ268" s="683"/>
      <c r="HHR268" s="683"/>
      <c r="HHS268" s="683"/>
      <c r="HHT268" s="683"/>
      <c r="HHU268" s="683"/>
      <c r="HHV268" s="683"/>
      <c r="HHW268" s="683"/>
      <c r="HHX268" s="683"/>
      <c r="HHY268" s="683"/>
      <c r="HHZ268" s="683"/>
      <c r="HIA268" s="683"/>
      <c r="HIB268" s="683"/>
      <c r="HIC268" s="683"/>
      <c r="HID268" s="683"/>
      <c r="HIE268" s="683"/>
      <c r="HIF268" s="683"/>
      <c r="HIG268" s="683"/>
      <c r="HIH268" s="683"/>
      <c r="HII268" s="683"/>
      <c r="HIJ268" s="683"/>
      <c r="HIK268" s="683"/>
      <c r="HIL268" s="683"/>
      <c r="HIM268" s="683"/>
      <c r="HIN268" s="683"/>
      <c r="HIO268" s="683"/>
      <c r="HIP268" s="683"/>
      <c r="HIQ268" s="683"/>
      <c r="HIR268" s="683"/>
      <c r="HIS268" s="683"/>
      <c r="HIT268" s="683"/>
      <c r="HIU268" s="683"/>
      <c r="HIV268" s="683"/>
      <c r="HIW268" s="683"/>
      <c r="HIX268" s="683"/>
      <c r="HIY268" s="683"/>
      <c r="HIZ268" s="683"/>
      <c r="HJA268" s="683"/>
      <c r="HJB268" s="683"/>
      <c r="HJC268" s="683"/>
      <c r="HJD268" s="683"/>
      <c r="HJE268" s="683"/>
      <c r="HJF268" s="683"/>
      <c r="HJG268" s="683"/>
      <c r="HJH268" s="683"/>
      <c r="HJI268" s="683"/>
      <c r="HJJ268" s="683"/>
      <c r="HJK268" s="683"/>
      <c r="HJL268" s="683"/>
      <c r="HJM268" s="683"/>
      <c r="HJN268" s="683"/>
      <c r="HJO268" s="683"/>
      <c r="HJP268" s="683"/>
      <c r="HJQ268" s="683"/>
      <c r="HJR268" s="683"/>
      <c r="HJS268" s="683"/>
      <c r="HJT268" s="683"/>
      <c r="HJU268" s="683"/>
      <c r="HJV268" s="683"/>
      <c r="HJW268" s="683"/>
      <c r="HJX268" s="683"/>
      <c r="HJY268" s="683"/>
      <c r="HJZ268" s="683"/>
      <c r="HKA268" s="683"/>
      <c r="HKB268" s="683"/>
      <c r="HKC268" s="683"/>
      <c r="HKD268" s="683"/>
      <c r="HKE268" s="683"/>
      <c r="HKF268" s="683"/>
      <c r="HKG268" s="683"/>
      <c r="HKH268" s="683"/>
      <c r="HKI268" s="683"/>
      <c r="HKJ268" s="683"/>
      <c r="HKK268" s="683"/>
      <c r="HKL268" s="683"/>
      <c r="HKM268" s="683"/>
      <c r="HKN268" s="683"/>
      <c r="HKO268" s="683"/>
      <c r="HKP268" s="683"/>
      <c r="HKQ268" s="683"/>
      <c r="HKR268" s="683"/>
      <c r="HKS268" s="683"/>
      <c r="HKT268" s="683"/>
      <c r="HKU268" s="683"/>
      <c r="HKV268" s="683"/>
      <c r="HKW268" s="683"/>
      <c r="HKX268" s="683"/>
      <c r="HKY268" s="683"/>
      <c r="HKZ268" s="683"/>
      <c r="HLA268" s="683"/>
      <c r="HLB268" s="683"/>
      <c r="HLC268" s="683"/>
      <c r="HLD268" s="683"/>
      <c r="HLE268" s="683"/>
      <c r="HLF268" s="683"/>
      <c r="HLG268" s="683"/>
      <c r="HLH268" s="683"/>
      <c r="HLI268" s="683"/>
      <c r="HLJ268" s="683"/>
      <c r="HLK268" s="683"/>
      <c r="HLL268" s="683"/>
      <c r="HLM268" s="683"/>
      <c r="HLN268" s="683"/>
      <c r="HLO268" s="683"/>
      <c r="HLP268" s="683"/>
      <c r="HLQ268" s="683"/>
      <c r="HLR268" s="683"/>
      <c r="HLS268" s="683"/>
      <c r="HLT268" s="683"/>
      <c r="HLU268" s="683"/>
      <c r="HLV268" s="683"/>
      <c r="HLW268" s="683"/>
      <c r="HLX268" s="683"/>
      <c r="HLY268" s="683"/>
      <c r="HLZ268" s="683"/>
      <c r="HMA268" s="683"/>
      <c r="HMB268" s="683"/>
      <c r="HMC268" s="683"/>
      <c r="HMD268" s="683"/>
      <c r="HME268" s="683"/>
      <c r="HMF268" s="683"/>
      <c r="HMG268" s="683"/>
      <c r="HMH268" s="683"/>
      <c r="HMI268" s="683"/>
      <c r="HMJ268" s="683"/>
      <c r="HMK268" s="683"/>
      <c r="HML268" s="683"/>
      <c r="HMM268" s="683"/>
      <c r="HMN268" s="683"/>
      <c r="HMO268" s="683"/>
      <c r="HMP268" s="683"/>
      <c r="HMQ268" s="683"/>
      <c r="HMR268" s="683"/>
      <c r="HMS268" s="683"/>
      <c r="HMT268" s="683"/>
      <c r="HMU268" s="683"/>
      <c r="HMV268" s="683"/>
      <c r="HMW268" s="683"/>
      <c r="HMX268" s="683"/>
      <c r="HMY268" s="683"/>
      <c r="HMZ268" s="683"/>
      <c r="HNA268" s="683"/>
      <c r="HNB268" s="683"/>
      <c r="HNC268" s="683"/>
      <c r="HND268" s="683"/>
      <c r="HNE268" s="683"/>
      <c r="HNF268" s="683"/>
      <c r="HNG268" s="683"/>
      <c r="HNH268" s="683"/>
      <c r="HNI268" s="683"/>
      <c r="HNJ268" s="683"/>
      <c r="HNK268" s="683"/>
      <c r="HNL268" s="683"/>
      <c r="HNM268" s="683"/>
      <c r="HNN268" s="683"/>
      <c r="HNO268" s="683"/>
      <c r="HNP268" s="683"/>
      <c r="HNQ268" s="683"/>
      <c r="HNR268" s="683"/>
      <c r="HNS268" s="683"/>
      <c r="HNT268" s="683"/>
      <c r="HNU268" s="683"/>
      <c r="HNV268" s="683"/>
      <c r="HNW268" s="683"/>
      <c r="HNX268" s="683"/>
      <c r="HNY268" s="683"/>
      <c r="HNZ268" s="683"/>
      <c r="HOA268" s="683"/>
      <c r="HOB268" s="683"/>
      <c r="HOC268" s="683"/>
      <c r="HOD268" s="683"/>
      <c r="HOE268" s="683"/>
      <c r="HOF268" s="683"/>
      <c r="HOG268" s="683"/>
      <c r="HOH268" s="683"/>
      <c r="HOI268" s="683"/>
      <c r="HOJ268" s="683"/>
      <c r="HOK268" s="683"/>
      <c r="HOL268" s="683"/>
      <c r="HOM268" s="683"/>
      <c r="HON268" s="683"/>
      <c r="HOO268" s="683"/>
      <c r="HOP268" s="683"/>
      <c r="HOQ268" s="683"/>
      <c r="HOR268" s="683"/>
      <c r="HOS268" s="683"/>
      <c r="HOT268" s="683"/>
      <c r="HOU268" s="683"/>
      <c r="HOV268" s="683"/>
      <c r="HOW268" s="683"/>
      <c r="HOX268" s="683"/>
      <c r="HOY268" s="683"/>
      <c r="HOZ268" s="683"/>
      <c r="HPA268" s="683"/>
      <c r="HPB268" s="683"/>
      <c r="HPC268" s="683"/>
      <c r="HPD268" s="683"/>
      <c r="HPE268" s="683"/>
      <c r="HPF268" s="683"/>
      <c r="HPG268" s="683"/>
      <c r="HPH268" s="683"/>
      <c r="HPI268" s="683"/>
      <c r="HPJ268" s="683"/>
      <c r="HPK268" s="683"/>
      <c r="HPL268" s="683"/>
      <c r="HPM268" s="683"/>
      <c r="HPN268" s="683"/>
      <c r="HPO268" s="683"/>
      <c r="HPP268" s="683"/>
      <c r="HPQ268" s="683"/>
      <c r="HPR268" s="683"/>
      <c r="HPS268" s="683"/>
      <c r="HPT268" s="683"/>
      <c r="HPU268" s="683"/>
      <c r="HPV268" s="683"/>
      <c r="HPW268" s="683"/>
      <c r="HPX268" s="683"/>
      <c r="HPY268" s="683"/>
      <c r="HPZ268" s="683"/>
      <c r="HQA268" s="683"/>
      <c r="HQB268" s="683"/>
      <c r="HQC268" s="683"/>
      <c r="HQD268" s="683"/>
      <c r="HQE268" s="683"/>
      <c r="HQF268" s="683"/>
      <c r="HQG268" s="683"/>
      <c r="HQH268" s="683"/>
      <c r="HQI268" s="683"/>
      <c r="HQJ268" s="683"/>
      <c r="HQK268" s="683"/>
      <c r="HQL268" s="683"/>
      <c r="HQM268" s="683"/>
      <c r="HQN268" s="683"/>
      <c r="HQO268" s="683"/>
      <c r="HQP268" s="683"/>
      <c r="HQQ268" s="683"/>
      <c r="HQR268" s="683"/>
      <c r="HQS268" s="683"/>
      <c r="HQT268" s="683"/>
      <c r="HQU268" s="683"/>
      <c r="HQV268" s="683"/>
      <c r="HQW268" s="683"/>
      <c r="HQX268" s="683"/>
      <c r="HQY268" s="683"/>
      <c r="HQZ268" s="683"/>
      <c r="HRA268" s="683"/>
      <c r="HRB268" s="683"/>
      <c r="HRC268" s="683"/>
      <c r="HRD268" s="683"/>
      <c r="HRE268" s="683"/>
      <c r="HRF268" s="683"/>
      <c r="HRG268" s="683"/>
      <c r="HRH268" s="683"/>
      <c r="HRI268" s="683"/>
      <c r="HRJ268" s="683"/>
      <c r="HRK268" s="683"/>
      <c r="HRL268" s="683"/>
      <c r="HRM268" s="683"/>
      <c r="HRN268" s="683"/>
      <c r="HRO268" s="683"/>
      <c r="HRP268" s="683"/>
      <c r="HRQ268" s="683"/>
      <c r="HRR268" s="683"/>
      <c r="HRS268" s="683"/>
      <c r="HRT268" s="683"/>
      <c r="HRU268" s="683"/>
      <c r="HRV268" s="683"/>
      <c r="HRW268" s="683"/>
      <c r="HRX268" s="683"/>
      <c r="HRY268" s="683"/>
      <c r="HRZ268" s="683"/>
      <c r="HSA268" s="683"/>
      <c r="HSB268" s="683"/>
      <c r="HSC268" s="683"/>
      <c r="HSD268" s="683"/>
      <c r="HSE268" s="683"/>
      <c r="HSF268" s="683"/>
      <c r="HSG268" s="683"/>
      <c r="HSH268" s="683"/>
      <c r="HSI268" s="683"/>
      <c r="HSJ268" s="683"/>
      <c r="HSK268" s="683"/>
      <c r="HSL268" s="683"/>
      <c r="HSM268" s="683"/>
      <c r="HSN268" s="683"/>
      <c r="HSO268" s="683"/>
      <c r="HSP268" s="683"/>
      <c r="HSQ268" s="683"/>
      <c r="HSR268" s="683"/>
      <c r="HSS268" s="683"/>
      <c r="HST268" s="683"/>
      <c r="HSU268" s="683"/>
      <c r="HSV268" s="683"/>
      <c r="HSW268" s="683"/>
      <c r="HSX268" s="683"/>
      <c r="HSY268" s="683"/>
      <c r="HSZ268" s="683"/>
      <c r="HTA268" s="683"/>
      <c r="HTB268" s="683"/>
      <c r="HTC268" s="683"/>
      <c r="HTD268" s="683"/>
      <c r="HTE268" s="683"/>
      <c r="HTF268" s="683"/>
      <c r="HTG268" s="683"/>
      <c r="HTH268" s="683"/>
      <c r="HTI268" s="683"/>
      <c r="HTJ268" s="683"/>
      <c r="HTK268" s="683"/>
      <c r="HTL268" s="683"/>
      <c r="HTM268" s="683"/>
      <c r="HTN268" s="683"/>
      <c r="HTO268" s="683"/>
      <c r="HTP268" s="683"/>
      <c r="HTQ268" s="683"/>
      <c r="HTR268" s="683"/>
      <c r="HTS268" s="683"/>
      <c r="HTT268" s="683"/>
      <c r="HTU268" s="683"/>
      <c r="HTV268" s="683"/>
      <c r="HTW268" s="683"/>
      <c r="HTX268" s="683"/>
      <c r="HTY268" s="683"/>
      <c r="HTZ268" s="683"/>
      <c r="HUA268" s="683"/>
      <c r="HUB268" s="683"/>
      <c r="HUC268" s="683"/>
      <c r="HUD268" s="683"/>
      <c r="HUE268" s="683"/>
      <c r="HUF268" s="683"/>
      <c r="HUG268" s="683"/>
      <c r="HUH268" s="683"/>
      <c r="HUI268" s="683"/>
      <c r="HUJ268" s="683"/>
      <c r="HUK268" s="683"/>
      <c r="HUL268" s="683"/>
      <c r="HUM268" s="683"/>
      <c r="HUN268" s="683"/>
      <c r="HUO268" s="683"/>
      <c r="HUP268" s="683"/>
      <c r="HUQ268" s="683"/>
      <c r="HUR268" s="683"/>
      <c r="HUS268" s="683"/>
      <c r="HUT268" s="683"/>
      <c r="HUU268" s="683"/>
      <c r="HUV268" s="683"/>
      <c r="HUW268" s="683"/>
      <c r="HUX268" s="683"/>
      <c r="HUY268" s="683"/>
      <c r="HUZ268" s="683"/>
      <c r="HVA268" s="683"/>
      <c r="HVB268" s="683"/>
      <c r="HVC268" s="683"/>
      <c r="HVD268" s="683"/>
      <c r="HVE268" s="683"/>
      <c r="HVF268" s="683"/>
      <c r="HVG268" s="683"/>
      <c r="HVH268" s="683"/>
      <c r="HVI268" s="683"/>
      <c r="HVJ268" s="683"/>
      <c r="HVK268" s="683"/>
      <c r="HVL268" s="683"/>
      <c r="HVM268" s="683"/>
      <c r="HVN268" s="683"/>
      <c r="HVO268" s="683"/>
      <c r="HVP268" s="683"/>
      <c r="HVQ268" s="683"/>
      <c r="HVR268" s="683"/>
      <c r="HVS268" s="683"/>
      <c r="HVT268" s="683"/>
      <c r="HVU268" s="683"/>
      <c r="HVV268" s="683"/>
      <c r="HVW268" s="683"/>
      <c r="HVX268" s="683"/>
      <c r="HVY268" s="683"/>
      <c r="HVZ268" s="683"/>
      <c r="HWA268" s="683"/>
      <c r="HWB268" s="683"/>
      <c r="HWC268" s="683"/>
      <c r="HWD268" s="683"/>
      <c r="HWE268" s="683"/>
      <c r="HWF268" s="683"/>
      <c r="HWG268" s="683"/>
      <c r="HWH268" s="683"/>
      <c r="HWI268" s="683"/>
      <c r="HWJ268" s="683"/>
      <c r="HWK268" s="683"/>
      <c r="HWL268" s="683"/>
      <c r="HWM268" s="683"/>
      <c r="HWN268" s="683"/>
      <c r="HWO268" s="683"/>
      <c r="HWP268" s="683"/>
      <c r="HWQ268" s="683"/>
      <c r="HWR268" s="683"/>
      <c r="HWS268" s="683"/>
      <c r="HWT268" s="683"/>
      <c r="HWU268" s="683"/>
      <c r="HWV268" s="683"/>
      <c r="HWW268" s="683"/>
      <c r="HWX268" s="683"/>
      <c r="HWY268" s="683"/>
      <c r="HWZ268" s="683"/>
      <c r="HXA268" s="683"/>
      <c r="HXB268" s="683"/>
      <c r="HXC268" s="683"/>
      <c r="HXD268" s="683"/>
      <c r="HXE268" s="683"/>
      <c r="HXF268" s="683"/>
      <c r="HXG268" s="683"/>
      <c r="HXH268" s="683"/>
      <c r="HXI268" s="683"/>
      <c r="HXJ268" s="683"/>
      <c r="HXK268" s="683"/>
      <c r="HXL268" s="683"/>
      <c r="HXM268" s="683"/>
      <c r="HXN268" s="683"/>
      <c r="HXO268" s="683"/>
      <c r="HXP268" s="683"/>
      <c r="HXQ268" s="683"/>
      <c r="HXR268" s="683"/>
      <c r="HXS268" s="683"/>
      <c r="HXT268" s="683"/>
      <c r="HXU268" s="683"/>
      <c r="HXV268" s="683"/>
      <c r="HXW268" s="683"/>
      <c r="HXX268" s="683"/>
      <c r="HXY268" s="683"/>
      <c r="HXZ268" s="683"/>
      <c r="HYA268" s="683"/>
      <c r="HYB268" s="683"/>
      <c r="HYC268" s="683"/>
      <c r="HYD268" s="683"/>
      <c r="HYE268" s="683"/>
      <c r="HYF268" s="683"/>
      <c r="HYG268" s="683"/>
      <c r="HYH268" s="683"/>
      <c r="HYI268" s="683"/>
      <c r="HYJ268" s="683"/>
      <c r="HYK268" s="683"/>
      <c r="HYL268" s="683"/>
      <c r="HYM268" s="683"/>
      <c r="HYN268" s="683"/>
      <c r="HYO268" s="683"/>
      <c r="HYP268" s="683"/>
      <c r="HYQ268" s="683"/>
      <c r="HYR268" s="683"/>
      <c r="HYS268" s="683"/>
      <c r="HYT268" s="683"/>
      <c r="HYU268" s="683"/>
      <c r="HYV268" s="683"/>
      <c r="HYW268" s="683"/>
      <c r="HYX268" s="683"/>
      <c r="HYY268" s="683"/>
      <c r="HYZ268" s="683"/>
      <c r="HZA268" s="683"/>
      <c r="HZB268" s="683"/>
      <c r="HZC268" s="683"/>
      <c r="HZD268" s="683"/>
      <c r="HZE268" s="683"/>
      <c r="HZF268" s="683"/>
      <c r="HZG268" s="683"/>
      <c r="HZH268" s="683"/>
      <c r="HZI268" s="683"/>
      <c r="HZJ268" s="683"/>
      <c r="HZK268" s="683"/>
      <c r="HZL268" s="683"/>
      <c r="HZM268" s="683"/>
      <c r="HZN268" s="683"/>
      <c r="HZO268" s="683"/>
      <c r="HZP268" s="683"/>
      <c r="HZQ268" s="683"/>
      <c r="HZR268" s="683"/>
      <c r="HZS268" s="683"/>
      <c r="HZT268" s="683"/>
      <c r="HZU268" s="683"/>
      <c r="HZV268" s="683"/>
      <c r="HZW268" s="683"/>
      <c r="HZX268" s="683"/>
      <c r="HZY268" s="683"/>
      <c r="HZZ268" s="683"/>
      <c r="IAA268" s="683"/>
      <c r="IAB268" s="683"/>
      <c r="IAC268" s="683"/>
      <c r="IAD268" s="683"/>
      <c r="IAE268" s="683"/>
      <c r="IAF268" s="683"/>
      <c r="IAG268" s="683"/>
      <c r="IAH268" s="683"/>
      <c r="IAI268" s="683"/>
      <c r="IAJ268" s="683"/>
      <c r="IAK268" s="683"/>
      <c r="IAL268" s="683"/>
      <c r="IAM268" s="683"/>
      <c r="IAN268" s="683"/>
      <c r="IAO268" s="683"/>
      <c r="IAP268" s="683"/>
      <c r="IAQ268" s="683"/>
      <c r="IAR268" s="683"/>
      <c r="IAS268" s="683"/>
      <c r="IAT268" s="683"/>
      <c r="IAU268" s="683"/>
      <c r="IAV268" s="683"/>
      <c r="IAW268" s="683"/>
      <c r="IAX268" s="683"/>
      <c r="IAY268" s="683"/>
      <c r="IAZ268" s="683"/>
      <c r="IBA268" s="683"/>
      <c r="IBB268" s="683"/>
      <c r="IBC268" s="683"/>
      <c r="IBD268" s="683"/>
      <c r="IBE268" s="683"/>
      <c r="IBF268" s="683"/>
      <c r="IBG268" s="683"/>
      <c r="IBH268" s="683"/>
      <c r="IBI268" s="683"/>
      <c r="IBJ268" s="683"/>
      <c r="IBK268" s="683"/>
      <c r="IBL268" s="683"/>
      <c r="IBM268" s="683"/>
      <c r="IBN268" s="683"/>
      <c r="IBO268" s="683"/>
      <c r="IBP268" s="683"/>
      <c r="IBQ268" s="683"/>
      <c r="IBR268" s="683"/>
      <c r="IBS268" s="683"/>
      <c r="IBT268" s="683"/>
      <c r="IBU268" s="683"/>
      <c r="IBV268" s="683"/>
      <c r="IBW268" s="683"/>
      <c r="IBX268" s="683"/>
      <c r="IBY268" s="683"/>
      <c r="IBZ268" s="683"/>
      <c r="ICA268" s="683"/>
      <c r="ICB268" s="683"/>
      <c r="ICC268" s="683"/>
      <c r="ICD268" s="683"/>
      <c r="ICE268" s="683"/>
      <c r="ICF268" s="683"/>
      <c r="ICG268" s="683"/>
      <c r="ICH268" s="683"/>
      <c r="ICI268" s="683"/>
      <c r="ICJ268" s="683"/>
      <c r="ICK268" s="683"/>
      <c r="ICL268" s="683"/>
      <c r="ICM268" s="683"/>
      <c r="ICN268" s="683"/>
      <c r="ICO268" s="683"/>
      <c r="ICP268" s="683"/>
      <c r="ICQ268" s="683"/>
      <c r="ICR268" s="683"/>
      <c r="ICS268" s="683"/>
      <c r="ICT268" s="683"/>
      <c r="ICU268" s="683"/>
      <c r="ICV268" s="683"/>
      <c r="ICW268" s="683"/>
      <c r="ICX268" s="683"/>
      <c r="ICY268" s="683"/>
      <c r="ICZ268" s="683"/>
      <c r="IDA268" s="683"/>
      <c r="IDB268" s="683"/>
      <c r="IDC268" s="683"/>
      <c r="IDD268" s="683"/>
      <c r="IDE268" s="683"/>
      <c r="IDF268" s="683"/>
      <c r="IDG268" s="683"/>
      <c r="IDH268" s="683"/>
      <c r="IDI268" s="683"/>
      <c r="IDJ268" s="683"/>
      <c r="IDK268" s="683"/>
      <c r="IDL268" s="683"/>
      <c r="IDM268" s="683"/>
      <c r="IDN268" s="683"/>
      <c r="IDO268" s="683"/>
      <c r="IDP268" s="683"/>
      <c r="IDQ268" s="683"/>
      <c r="IDR268" s="683"/>
      <c r="IDS268" s="683"/>
      <c r="IDT268" s="683"/>
      <c r="IDU268" s="683"/>
      <c r="IDV268" s="683"/>
      <c r="IDW268" s="683"/>
      <c r="IDX268" s="683"/>
      <c r="IDY268" s="683"/>
      <c r="IDZ268" s="683"/>
      <c r="IEA268" s="683"/>
      <c r="IEB268" s="683"/>
      <c r="IEC268" s="683"/>
      <c r="IED268" s="683"/>
      <c r="IEE268" s="683"/>
      <c r="IEF268" s="683"/>
      <c r="IEG268" s="683"/>
      <c r="IEH268" s="683"/>
      <c r="IEI268" s="683"/>
      <c r="IEJ268" s="683"/>
      <c r="IEK268" s="683"/>
      <c r="IEL268" s="683"/>
      <c r="IEM268" s="683"/>
      <c r="IEN268" s="683"/>
      <c r="IEO268" s="683"/>
      <c r="IEP268" s="683"/>
      <c r="IEQ268" s="683"/>
      <c r="IER268" s="683"/>
      <c r="IES268" s="683"/>
      <c r="IET268" s="683"/>
      <c r="IEU268" s="683"/>
      <c r="IEV268" s="683"/>
      <c r="IEW268" s="683"/>
      <c r="IEX268" s="683"/>
      <c r="IEY268" s="683"/>
      <c r="IEZ268" s="683"/>
      <c r="IFA268" s="683"/>
      <c r="IFB268" s="683"/>
      <c r="IFC268" s="683"/>
      <c r="IFD268" s="683"/>
      <c r="IFE268" s="683"/>
      <c r="IFF268" s="683"/>
      <c r="IFG268" s="683"/>
      <c r="IFH268" s="683"/>
      <c r="IFI268" s="683"/>
      <c r="IFJ268" s="683"/>
      <c r="IFK268" s="683"/>
      <c r="IFL268" s="683"/>
      <c r="IFM268" s="683"/>
      <c r="IFN268" s="683"/>
      <c r="IFO268" s="683"/>
      <c r="IFP268" s="683"/>
      <c r="IFQ268" s="683"/>
      <c r="IFR268" s="683"/>
      <c r="IFS268" s="683"/>
      <c r="IFT268" s="683"/>
      <c r="IFU268" s="683"/>
      <c r="IFV268" s="683"/>
      <c r="IFW268" s="683"/>
      <c r="IFX268" s="683"/>
      <c r="IFY268" s="683"/>
      <c r="IFZ268" s="683"/>
      <c r="IGA268" s="683"/>
      <c r="IGB268" s="683"/>
      <c r="IGC268" s="683"/>
      <c r="IGD268" s="683"/>
      <c r="IGE268" s="683"/>
      <c r="IGF268" s="683"/>
      <c r="IGG268" s="683"/>
      <c r="IGH268" s="683"/>
      <c r="IGI268" s="683"/>
      <c r="IGJ268" s="683"/>
      <c r="IGK268" s="683"/>
      <c r="IGL268" s="683"/>
      <c r="IGM268" s="683"/>
      <c r="IGN268" s="683"/>
      <c r="IGO268" s="683"/>
      <c r="IGP268" s="683"/>
      <c r="IGQ268" s="683"/>
      <c r="IGR268" s="683"/>
      <c r="IGS268" s="683"/>
      <c r="IGT268" s="683"/>
      <c r="IGU268" s="683"/>
      <c r="IGV268" s="683"/>
      <c r="IGW268" s="683"/>
      <c r="IGX268" s="683"/>
      <c r="IGY268" s="683"/>
      <c r="IGZ268" s="683"/>
      <c r="IHA268" s="683"/>
      <c r="IHB268" s="683"/>
      <c r="IHC268" s="683"/>
      <c r="IHD268" s="683"/>
      <c r="IHE268" s="683"/>
      <c r="IHF268" s="683"/>
      <c r="IHG268" s="683"/>
      <c r="IHH268" s="683"/>
      <c r="IHI268" s="683"/>
      <c r="IHJ268" s="683"/>
      <c r="IHK268" s="683"/>
      <c r="IHL268" s="683"/>
      <c r="IHM268" s="683"/>
      <c r="IHN268" s="683"/>
      <c r="IHO268" s="683"/>
      <c r="IHP268" s="683"/>
      <c r="IHQ268" s="683"/>
      <c r="IHR268" s="683"/>
      <c r="IHS268" s="683"/>
      <c r="IHT268" s="683"/>
      <c r="IHU268" s="683"/>
      <c r="IHV268" s="683"/>
      <c r="IHW268" s="683"/>
      <c r="IHX268" s="683"/>
      <c r="IHY268" s="683"/>
      <c r="IHZ268" s="683"/>
      <c r="IIA268" s="683"/>
      <c r="IIB268" s="683"/>
      <c r="IIC268" s="683"/>
      <c r="IID268" s="683"/>
      <c r="IIE268" s="683"/>
      <c r="IIF268" s="683"/>
      <c r="IIG268" s="683"/>
      <c r="IIH268" s="683"/>
      <c r="III268" s="683"/>
      <c r="IIJ268" s="683"/>
      <c r="IIK268" s="683"/>
      <c r="IIL268" s="683"/>
      <c r="IIM268" s="683"/>
      <c r="IIN268" s="683"/>
      <c r="IIO268" s="683"/>
      <c r="IIP268" s="683"/>
      <c r="IIQ268" s="683"/>
      <c r="IIR268" s="683"/>
      <c r="IIS268" s="683"/>
      <c r="IIT268" s="683"/>
      <c r="IIU268" s="683"/>
      <c r="IIV268" s="683"/>
      <c r="IIW268" s="683"/>
      <c r="IIX268" s="683"/>
      <c r="IIY268" s="683"/>
      <c r="IIZ268" s="683"/>
      <c r="IJA268" s="683"/>
      <c r="IJB268" s="683"/>
      <c r="IJC268" s="683"/>
      <c r="IJD268" s="683"/>
      <c r="IJE268" s="683"/>
      <c r="IJF268" s="683"/>
      <c r="IJG268" s="683"/>
      <c r="IJH268" s="683"/>
      <c r="IJI268" s="683"/>
      <c r="IJJ268" s="683"/>
      <c r="IJK268" s="683"/>
      <c r="IJL268" s="683"/>
      <c r="IJM268" s="683"/>
      <c r="IJN268" s="683"/>
      <c r="IJO268" s="683"/>
      <c r="IJP268" s="683"/>
      <c r="IJQ268" s="683"/>
      <c r="IJR268" s="683"/>
      <c r="IJS268" s="683"/>
      <c r="IJT268" s="683"/>
      <c r="IJU268" s="683"/>
      <c r="IJV268" s="683"/>
      <c r="IJW268" s="683"/>
      <c r="IJX268" s="683"/>
      <c r="IJY268" s="683"/>
      <c r="IJZ268" s="683"/>
      <c r="IKA268" s="683"/>
      <c r="IKB268" s="683"/>
      <c r="IKC268" s="683"/>
      <c r="IKD268" s="683"/>
      <c r="IKE268" s="683"/>
      <c r="IKF268" s="683"/>
      <c r="IKG268" s="683"/>
      <c r="IKH268" s="683"/>
      <c r="IKI268" s="683"/>
      <c r="IKJ268" s="683"/>
      <c r="IKK268" s="683"/>
      <c r="IKL268" s="683"/>
      <c r="IKM268" s="683"/>
      <c r="IKN268" s="683"/>
      <c r="IKO268" s="683"/>
      <c r="IKP268" s="683"/>
      <c r="IKQ268" s="683"/>
      <c r="IKR268" s="683"/>
      <c r="IKS268" s="683"/>
      <c r="IKT268" s="683"/>
      <c r="IKU268" s="683"/>
      <c r="IKV268" s="683"/>
      <c r="IKW268" s="683"/>
      <c r="IKX268" s="683"/>
      <c r="IKY268" s="683"/>
      <c r="IKZ268" s="683"/>
      <c r="ILA268" s="683"/>
      <c r="ILB268" s="683"/>
      <c r="ILC268" s="683"/>
      <c r="ILD268" s="683"/>
      <c r="ILE268" s="683"/>
      <c r="ILF268" s="683"/>
      <c r="ILG268" s="683"/>
      <c r="ILH268" s="683"/>
      <c r="ILI268" s="683"/>
      <c r="ILJ268" s="683"/>
      <c r="ILK268" s="683"/>
      <c r="ILL268" s="683"/>
      <c r="ILM268" s="683"/>
      <c r="ILN268" s="683"/>
      <c r="ILO268" s="683"/>
      <c r="ILP268" s="683"/>
      <c r="ILQ268" s="683"/>
      <c r="ILR268" s="683"/>
      <c r="ILS268" s="683"/>
      <c r="ILT268" s="683"/>
      <c r="ILU268" s="683"/>
      <c r="ILV268" s="683"/>
      <c r="ILW268" s="683"/>
      <c r="ILX268" s="683"/>
      <c r="ILY268" s="683"/>
      <c r="ILZ268" s="683"/>
      <c r="IMA268" s="683"/>
      <c r="IMB268" s="683"/>
      <c r="IMC268" s="683"/>
      <c r="IMD268" s="683"/>
      <c r="IME268" s="683"/>
      <c r="IMF268" s="683"/>
      <c r="IMG268" s="683"/>
      <c r="IMH268" s="683"/>
      <c r="IMI268" s="683"/>
      <c r="IMJ268" s="683"/>
      <c r="IMK268" s="683"/>
      <c r="IML268" s="683"/>
      <c r="IMM268" s="683"/>
      <c r="IMN268" s="683"/>
      <c r="IMO268" s="683"/>
      <c r="IMP268" s="683"/>
      <c r="IMQ268" s="683"/>
      <c r="IMR268" s="683"/>
      <c r="IMS268" s="683"/>
      <c r="IMT268" s="683"/>
      <c r="IMU268" s="683"/>
      <c r="IMV268" s="683"/>
      <c r="IMW268" s="683"/>
      <c r="IMX268" s="683"/>
      <c r="IMY268" s="683"/>
      <c r="IMZ268" s="683"/>
      <c r="INA268" s="683"/>
      <c r="INB268" s="683"/>
      <c r="INC268" s="683"/>
      <c r="IND268" s="683"/>
      <c r="INE268" s="683"/>
      <c r="INF268" s="683"/>
      <c r="ING268" s="683"/>
      <c r="INH268" s="683"/>
      <c r="INI268" s="683"/>
      <c r="INJ268" s="683"/>
      <c r="INK268" s="683"/>
      <c r="INL268" s="683"/>
      <c r="INM268" s="683"/>
      <c r="INN268" s="683"/>
      <c r="INO268" s="683"/>
      <c r="INP268" s="683"/>
      <c r="INQ268" s="683"/>
      <c r="INR268" s="683"/>
      <c r="INS268" s="683"/>
      <c r="INT268" s="683"/>
      <c r="INU268" s="683"/>
      <c r="INV268" s="683"/>
      <c r="INW268" s="683"/>
      <c r="INX268" s="683"/>
      <c r="INY268" s="683"/>
      <c r="INZ268" s="683"/>
      <c r="IOA268" s="683"/>
      <c r="IOB268" s="683"/>
      <c r="IOC268" s="683"/>
      <c r="IOD268" s="683"/>
      <c r="IOE268" s="683"/>
      <c r="IOF268" s="683"/>
      <c r="IOG268" s="683"/>
      <c r="IOH268" s="683"/>
      <c r="IOI268" s="683"/>
      <c r="IOJ268" s="683"/>
      <c r="IOK268" s="683"/>
      <c r="IOL268" s="683"/>
      <c r="IOM268" s="683"/>
      <c r="ION268" s="683"/>
      <c r="IOO268" s="683"/>
      <c r="IOP268" s="683"/>
      <c r="IOQ268" s="683"/>
      <c r="IOR268" s="683"/>
      <c r="IOS268" s="683"/>
      <c r="IOT268" s="683"/>
      <c r="IOU268" s="683"/>
      <c r="IOV268" s="683"/>
      <c r="IOW268" s="683"/>
      <c r="IOX268" s="683"/>
      <c r="IOY268" s="683"/>
      <c r="IOZ268" s="683"/>
      <c r="IPA268" s="683"/>
      <c r="IPB268" s="683"/>
      <c r="IPC268" s="683"/>
      <c r="IPD268" s="683"/>
      <c r="IPE268" s="683"/>
      <c r="IPF268" s="683"/>
      <c r="IPG268" s="683"/>
      <c r="IPH268" s="683"/>
      <c r="IPI268" s="683"/>
      <c r="IPJ268" s="683"/>
      <c r="IPK268" s="683"/>
      <c r="IPL268" s="683"/>
      <c r="IPM268" s="683"/>
      <c r="IPN268" s="683"/>
      <c r="IPO268" s="683"/>
      <c r="IPP268" s="683"/>
      <c r="IPQ268" s="683"/>
      <c r="IPR268" s="683"/>
      <c r="IPS268" s="683"/>
      <c r="IPT268" s="683"/>
      <c r="IPU268" s="683"/>
      <c r="IPV268" s="683"/>
      <c r="IPW268" s="683"/>
      <c r="IPX268" s="683"/>
      <c r="IPY268" s="683"/>
      <c r="IPZ268" s="683"/>
      <c r="IQA268" s="683"/>
      <c r="IQB268" s="683"/>
      <c r="IQC268" s="683"/>
      <c r="IQD268" s="683"/>
      <c r="IQE268" s="683"/>
      <c r="IQF268" s="683"/>
      <c r="IQG268" s="683"/>
      <c r="IQH268" s="683"/>
      <c r="IQI268" s="683"/>
      <c r="IQJ268" s="683"/>
      <c r="IQK268" s="683"/>
      <c r="IQL268" s="683"/>
      <c r="IQM268" s="683"/>
      <c r="IQN268" s="683"/>
      <c r="IQO268" s="683"/>
      <c r="IQP268" s="683"/>
      <c r="IQQ268" s="683"/>
      <c r="IQR268" s="683"/>
      <c r="IQS268" s="683"/>
      <c r="IQT268" s="683"/>
      <c r="IQU268" s="683"/>
      <c r="IQV268" s="683"/>
      <c r="IQW268" s="683"/>
      <c r="IQX268" s="683"/>
      <c r="IQY268" s="683"/>
      <c r="IQZ268" s="683"/>
      <c r="IRA268" s="683"/>
      <c r="IRB268" s="683"/>
      <c r="IRC268" s="683"/>
      <c r="IRD268" s="683"/>
      <c r="IRE268" s="683"/>
      <c r="IRF268" s="683"/>
      <c r="IRG268" s="683"/>
      <c r="IRH268" s="683"/>
      <c r="IRI268" s="683"/>
      <c r="IRJ268" s="683"/>
      <c r="IRK268" s="683"/>
      <c r="IRL268" s="683"/>
      <c r="IRM268" s="683"/>
      <c r="IRN268" s="683"/>
      <c r="IRO268" s="683"/>
      <c r="IRP268" s="683"/>
      <c r="IRQ268" s="683"/>
      <c r="IRR268" s="683"/>
      <c r="IRS268" s="683"/>
      <c r="IRT268" s="683"/>
      <c r="IRU268" s="683"/>
      <c r="IRV268" s="683"/>
      <c r="IRW268" s="683"/>
      <c r="IRX268" s="683"/>
      <c r="IRY268" s="683"/>
      <c r="IRZ268" s="683"/>
      <c r="ISA268" s="683"/>
      <c r="ISB268" s="683"/>
      <c r="ISC268" s="683"/>
      <c r="ISD268" s="683"/>
      <c r="ISE268" s="683"/>
      <c r="ISF268" s="683"/>
      <c r="ISG268" s="683"/>
      <c r="ISH268" s="683"/>
      <c r="ISI268" s="683"/>
      <c r="ISJ268" s="683"/>
      <c r="ISK268" s="683"/>
      <c r="ISL268" s="683"/>
      <c r="ISM268" s="683"/>
      <c r="ISN268" s="683"/>
      <c r="ISO268" s="683"/>
      <c r="ISP268" s="683"/>
      <c r="ISQ268" s="683"/>
      <c r="ISR268" s="683"/>
      <c r="ISS268" s="683"/>
      <c r="IST268" s="683"/>
      <c r="ISU268" s="683"/>
      <c r="ISV268" s="683"/>
      <c r="ISW268" s="683"/>
      <c r="ISX268" s="683"/>
      <c r="ISY268" s="683"/>
      <c r="ISZ268" s="683"/>
      <c r="ITA268" s="683"/>
      <c r="ITB268" s="683"/>
      <c r="ITC268" s="683"/>
      <c r="ITD268" s="683"/>
      <c r="ITE268" s="683"/>
      <c r="ITF268" s="683"/>
      <c r="ITG268" s="683"/>
      <c r="ITH268" s="683"/>
      <c r="ITI268" s="683"/>
      <c r="ITJ268" s="683"/>
      <c r="ITK268" s="683"/>
      <c r="ITL268" s="683"/>
      <c r="ITM268" s="683"/>
      <c r="ITN268" s="683"/>
      <c r="ITO268" s="683"/>
      <c r="ITP268" s="683"/>
      <c r="ITQ268" s="683"/>
      <c r="ITR268" s="683"/>
      <c r="ITS268" s="683"/>
      <c r="ITT268" s="683"/>
      <c r="ITU268" s="683"/>
      <c r="ITV268" s="683"/>
      <c r="ITW268" s="683"/>
      <c r="ITX268" s="683"/>
      <c r="ITY268" s="683"/>
      <c r="ITZ268" s="683"/>
      <c r="IUA268" s="683"/>
      <c r="IUB268" s="683"/>
      <c r="IUC268" s="683"/>
      <c r="IUD268" s="683"/>
      <c r="IUE268" s="683"/>
      <c r="IUF268" s="683"/>
      <c r="IUG268" s="683"/>
      <c r="IUH268" s="683"/>
      <c r="IUI268" s="683"/>
      <c r="IUJ268" s="683"/>
      <c r="IUK268" s="683"/>
      <c r="IUL268" s="683"/>
      <c r="IUM268" s="683"/>
      <c r="IUN268" s="683"/>
      <c r="IUO268" s="683"/>
      <c r="IUP268" s="683"/>
      <c r="IUQ268" s="683"/>
      <c r="IUR268" s="683"/>
      <c r="IUS268" s="683"/>
      <c r="IUT268" s="683"/>
      <c r="IUU268" s="683"/>
      <c r="IUV268" s="683"/>
      <c r="IUW268" s="683"/>
      <c r="IUX268" s="683"/>
      <c r="IUY268" s="683"/>
      <c r="IUZ268" s="683"/>
      <c r="IVA268" s="683"/>
      <c r="IVB268" s="683"/>
      <c r="IVC268" s="683"/>
      <c r="IVD268" s="683"/>
      <c r="IVE268" s="683"/>
      <c r="IVF268" s="683"/>
      <c r="IVG268" s="683"/>
      <c r="IVH268" s="683"/>
      <c r="IVI268" s="683"/>
      <c r="IVJ268" s="683"/>
      <c r="IVK268" s="683"/>
      <c r="IVL268" s="683"/>
      <c r="IVM268" s="683"/>
      <c r="IVN268" s="683"/>
      <c r="IVO268" s="683"/>
      <c r="IVP268" s="683"/>
      <c r="IVQ268" s="683"/>
      <c r="IVR268" s="683"/>
      <c r="IVS268" s="683"/>
      <c r="IVT268" s="683"/>
      <c r="IVU268" s="683"/>
      <c r="IVV268" s="683"/>
      <c r="IVW268" s="683"/>
      <c r="IVX268" s="683"/>
      <c r="IVY268" s="683"/>
      <c r="IVZ268" s="683"/>
      <c r="IWA268" s="683"/>
      <c r="IWB268" s="683"/>
      <c r="IWC268" s="683"/>
      <c r="IWD268" s="683"/>
      <c r="IWE268" s="683"/>
      <c r="IWF268" s="683"/>
      <c r="IWG268" s="683"/>
      <c r="IWH268" s="683"/>
      <c r="IWI268" s="683"/>
      <c r="IWJ268" s="683"/>
      <c r="IWK268" s="683"/>
      <c r="IWL268" s="683"/>
      <c r="IWM268" s="683"/>
      <c r="IWN268" s="683"/>
      <c r="IWO268" s="683"/>
      <c r="IWP268" s="683"/>
      <c r="IWQ268" s="683"/>
      <c r="IWR268" s="683"/>
      <c r="IWS268" s="683"/>
      <c r="IWT268" s="683"/>
      <c r="IWU268" s="683"/>
      <c r="IWV268" s="683"/>
      <c r="IWW268" s="683"/>
      <c r="IWX268" s="683"/>
      <c r="IWY268" s="683"/>
      <c r="IWZ268" s="683"/>
      <c r="IXA268" s="683"/>
      <c r="IXB268" s="683"/>
      <c r="IXC268" s="683"/>
      <c r="IXD268" s="683"/>
      <c r="IXE268" s="683"/>
      <c r="IXF268" s="683"/>
      <c r="IXG268" s="683"/>
      <c r="IXH268" s="683"/>
      <c r="IXI268" s="683"/>
      <c r="IXJ268" s="683"/>
      <c r="IXK268" s="683"/>
      <c r="IXL268" s="683"/>
      <c r="IXM268" s="683"/>
      <c r="IXN268" s="683"/>
      <c r="IXO268" s="683"/>
      <c r="IXP268" s="683"/>
      <c r="IXQ268" s="683"/>
      <c r="IXR268" s="683"/>
      <c r="IXS268" s="683"/>
      <c r="IXT268" s="683"/>
      <c r="IXU268" s="683"/>
      <c r="IXV268" s="683"/>
      <c r="IXW268" s="683"/>
      <c r="IXX268" s="683"/>
      <c r="IXY268" s="683"/>
      <c r="IXZ268" s="683"/>
      <c r="IYA268" s="683"/>
      <c r="IYB268" s="683"/>
      <c r="IYC268" s="683"/>
      <c r="IYD268" s="683"/>
      <c r="IYE268" s="683"/>
      <c r="IYF268" s="683"/>
      <c r="IYG268" s="683"/>
      <c r="IYH268" s="683"/>
      <c r="IYI268" s="683"/>
      <c r="IYJ268" s="683"/>
      <c r="IYK268" s="683"/>
      <c r="IYL268" s="683"/>
      <c r="IYM268" s="683"/>
      <c r="IYN268" s="683"/>
      <c r="IYO268" s="683"/>
      <c r="IYP268" s="683"/>
      <c r="IYQ268" s="683"/>
      <c r="IYR268" s="683"/>
      <c r="IYS268" s="683"/>
      <c r="IYT268" s="683"/>
      <c r="IYU268" s="683"/>
      <c r="IYV268" s="683"/>
      <c r="IYW268" s="683"/>
      <c r="IYX268" s="683"/>
      <c r="IYY268" s="683"/>
      <c r="IYZ268" s="683"/>
      <c r="IZA268" s="683"/>
      <c r="IZB268" s="683"/>
      <c r="IZC268" s="683"/>
      <c r="IZD268" s="683"/>
      <c r="IZE268" s="683"/>
      <c r="IZF268" s="683"/>
      <c r="IZG268" s="683"/>
      <c r="IZH268" s="683"/>
      <c r="IZI268" s="683"/>
      <c r="IZJ268" s="683"/>
      <c r="IZK268" s="683"/>
      <c r="IZL268" s="683"/>
      <c r="IZM268" s="683"/>
      <c r="IZN268" s="683"/>
      <c r="IZO268" s="683"/>
      <c r="IZP268" s="683"/>
      <c r="IZQ268" s="683"/>
      <c r="IZR268" s="683"/>
      <c r="IZS268" s="683"/>
      <c r="IZT268" s="683"/>
      <c r="IZU268" s="683"/>
      <c r="IZV268" s="683"/>
      <c r="IZW268" s="683"/>
      <c r="IZX268" s="683"/>
      <c r="IZY268" s="683"/>
      <c r="IZZ268" s="683"/>
      <c r="JAA268" s="683"/>
      <c r="JAB268" s="683"/>
      <c r="JAC268" s="683"/>
      <c r="JAD268" s="683"/>
      <c r="JAE268" s="683"/>
      <c r="JAF268" s="683"/>
      <c r="JAG268" s="683"/>
      <c r="JAH268" s="683"/>
      <c r="JAI268" s="683"/>
      <c r="JAJ268" s="683"/>
      <c r="JAK268" s="683"/>
      <c r="JAL268" s="683"/>
      <c r="JAM268" s="683"/>
      <c r="JAN268" s="683"/>
      <c r="JAO268" s="683"/>
      <c r="JAP268" s="683"/>
      <c r="JAQ268" s="683"/>
      <c r="JAR268" s="683"/>
      <c r="JAS268" s="683"/>
      <c r="JAT268" s="683"/>
      <c r="JAU268" s="683"/>
      <c r="JAV268" s="683"/>
      <c r="JAW268" s="683"/>
      <c r="JAX268" s="683"/>
      <c r="JAY268" s="683"/>
      <c r="JAZ268" s="683"/>
      <c r="JBA268" s="683"/>
      <c r="JBB268" s="683"/>
      <c r="JBC268" s="683"/>
      <c r="JBD268" s="683"/>
      <c r="JBE268" s="683"/>
      <c r="JBF268" s="683"/>
      <c r="JBG268" s="683"/>
      <c r="JBH268" s="683"/>
      <c r="JBI268" s="683"/>
      <c r="JBJ268" s="683"/>
      <c r="JBK268" s="683"/>
      <c r="JBL268" s="683"/>
      <c r="JBM268" s="683"/>
      <c r="JBN268" s="683"/>
      <c r="JBO268" s="683"/>
      <c r="JBP268" s="683"/>
      <c r="JBQ268" s="683"/>
      <c r="JBR268" s="683"/>
      <c r="JBS268" s="683"/>
      <c r="JBT268" s="683"/>
      <c r="JBU268" s="683"/>
      <c r="JBV268" s="683"/>
      <c r="JBW268" s="683"/>
      <c r="JBX268" s="683"/>
      <c r="JBY268" s="683"/>
      <c r="JBZ268" s="683"/>
      <c r="JCA268" s="683"/>
      <c r="JCB268" s="683"/>
      <c r="JCC268" s="683"/>
      <c r="JCD268" s="683"/>
      <c r="JCE268" s="683"/>
      <c r="JCF268" s="683"/>
      <c r="JCG268" s="683"/>
      <c r="JCH268" s="683"/>
      <c r="JCI268" s="683"/>
      <c r="JCJ268" s="683"/>
      <c r="JCK268" s="683"/>
      <c r="JCL268" s="683"/>
      <c r="JCM268" s="683"/>
      <c r="JCN268" s="683"/>
      <c r="JCO268" s="683"/>
      <c r="JCP268" s="683"/>
      <c r="JCQ268" s="683"/>
      <c r="JCR268" s="683"/>
      <c r="JCS268" s="683"/>
      <c r="JCT268" s="683"/>
      <c r="JCU268" s="683"/>
      <c r="JCV268" s="683"/>
      <c r="JCW268" s="683"/>
      <c r="JCX268" s="683"/>
      <c r="JCY268" s="683"/>
      <c r="JCZ268" s="683"/>
      <c r="JDA268" s="683"/>
      <c r="JDB268" s="683"/>
      <c r="JDC268" s="683"/>
      <c r="JDD268" s="683"/>
      <c r="JDE268" s="683"/>
      <c r="JDF268" s="683"/>
      <c r="JDG268" s="683"/>
      <c r="JDH268" s="683"/>
      <c r="JDI268" s="683"/>
      <c r="JDJ268" s="683"/>
      <c r="JDK268" s="683"/>
      <c r="JDL268" s="683"/>
      <c r="JDM268" s="683"/>
      <c r="JDN268" s="683"/>
      <c r="JDO268" s="683"/>
      <c r="JDP268" s="683"/>
      <c r="JDQ268" s="683"/>
      <c r="JDR268" s="683"/>
      <c r="JDS268" s="683"/>
      <c r="JDT268" s="683"/>
      <c r="JDU268" s="683"/>
      <c r="JDV268" s="683"/>
      <c r="JDW268" s="683"/>
      <c r="JDX268" s="683"/>
      <c r="JDY268" s="683"/>
      <c r="JDZ268" s="683"/>
      <c r="JEA268" s="683"/>
      <c r="JEB268" s="683"/>
      <c r="JEC268" s="683"/>
      <c r="JED268" s="683"/>
      <c r="JEE268" s="683"/>
      <c r="JEF268" s="683"/>
      <c r="JEG268" s="683"/>
      <c r="JEH268" s="683"/>
      <c r="JEI268" s="683"/>
      <c r="JEJ268" s="683"/>
      <c r="JEK268" s="683"/>
      <c r="JEL268" s="683"/>
      <c r="JEM268" s="683"/>
      <c r="JEN268" s="683"/>
      <c r="JEO268" s="683"/>
      <c r="JEP268" s="683"/>
      <c r="JEQ268" s="683"/>
      <c r="JER268" s="683"/>
      <c r="JES268" s="683"/>
      <c r="JET268" s="683"/>
      <c r="JEU268" s="683"/>
      <c r="JEV268" s="683"/>
      <c r="JEW268" s="683"/>
      <c r="JEX268" s="683"/>
      <c r="JEY268" s="683"/>
      <c r="JEZ268" s="683"/>
      <c r="JFA268" s="683"/>
      <c r="JFB268" s="683"/>
      <c r="JFC268" s="683"/>
      <c r="JFD268" s="683"/>
      <c r="JFE268" s="683"/>
      <c r="JFF268" s="683"/>
      <c r="JFG268" s="683"/>
      <c r="JFH268" s="683"/>
      <c r="JFI268" s="683"/>
      <c r="JFJ268" s="683"/>
      <c r="JFK268" s="683"/>
      <c r="JFL268" s="683"/>
      <c r="JFM268" s="683"/>
      <c r="JFN268" s="683"/>
      <c r="JFO268" s="683"/>
      <c r="JFP268" s="683"/>
      <c r="JFQ268" s="683"/>
      <c r="JFR268" s="683"/>
      <c r="JFS268" s="683"/>
      <c r="JFT268" s="683"/>
      <c r="JFU268" s="683"/>
      <c r="JFV268" s="683"/>
      <c r="JFW268" s="683"/>
      <c r="JFX268" s="683"/>
      <c r="JFY268" s="683"/>
      <c r="JFZ268" s="683"/>
      <c r="JGA268" s="683"/>
      <c r="JGB268" s="683"/>
      <c r="JGC268" s="683"/>
      <c r="JGD268" s="683"/>
      <c r="JGE268" s="683"/>
      <c r="JGF268" s="683"/>
      <c r="JGG268" s="683"/>
      <c r="JGH268" s="683"/>
      <c r="JGI268" s="683"/>
      <c r="JGJ268" s="683"/>
      <c r="JGK268" s="683"/>
      <c r="JGL268" s="683"/>
      <c r="JGM268" s="683"/>
      <c r="JGN268" s="683"/>
      <c r="JGO268" s="683"/>
      <c r="JGP268" s="683"/>
      <c r="JGQ268" s="683"/>
      <c r="JGR268" s="683"/>
      <c r="JGS268" s="683"/>
      <c r="JGT268" s="683"/>
      <c r="JGU268" s="683"/>
      <c r="JGV268" s="683"/>
      <c r="JGW268" s="683"/>
      <c r="JGX268" s="683"/>
      <c r="JGY268" s="683"/>
      <c r="JGZ268" s="683"/>
      <c r="JHA268" s="683"/>
      <c r="JHB268" s="683"/>
      <c r="JHC268" s="683"/>
      <c r="JHD268" s="683"/>
      <c r="JHE268" s="683"/>
      <c r="JHF268" s="683"/>
      <c r="JHG268" s="683"/>
      <c r="JHH268" s="683"/>
      <c r="JHI268" s="683"/>
      <c r="JHJ268" s="683"/>
      <c r="JHK268" s="683"/>
      <c r="JHL268" s="683"/>
      <c r="JHM268" s="683"/>
      <c r="JHN268" s="683"/>
      <c r="JHO268" s="683"/>
      <c r="JHP268" s="683"/>
      <c r="JHQ268" s="683"/>
      <c r="JHR268" s="683"/>
      <c r="JHS268" s="683"/>
      <c r="JHT268" s="683"/>
      <c r="JHU268" s="683"/>
      <c r="JHV268" s="683"/>
      <c r="JHW268" s="683"/>
      <c r="JHX268" s="683"/>
      <c r="JHY268" s="683"/>
      <c r="JHZ268" s="683"/>
      <c r="JIA268" s="683"/>
      <c r="JIB268" s="683"/>
      <c r="JIC268" s="683"/>
      <c r="JID268" s="683"/>
      <c r="JIE268" s="683"/>
      <c r="JIF268" s="683"/>
      <c r="JIG268" s="683"/>
      <c r="JIH268" s="683"/>
      <c r="JII268" s="683"/>
      <c r="JIJ268" s="683"/>
      <c r="JIK268" s="683"/>
      <c r="JIL268" s="683"/>
      <c r="JIM268" s="683"/>
      <c r="JIN268" s="683"/>
      <c r="JIO268" s="683"/>
      <c r="JIP268" s="683"/>
      <c r="JIQ268" s="683"/>
      <c r="JIR268" s="683"/>
      <c r="JIS268" s="683"/>
      <c r="JIT268" s="683"/>
      <c r="JIU268" s="683"/>
      <c r="JIV268" s="683"/>
      <c r="JIW268" s="683"/>
      <c r="JIX268" s="683"/>
      <c r="JIY268" s="683"/>
      <c r="JIZ268" s="683"/>
      <c r="JJA268" s="683"/>
      <c r="JJB268" s="683"/>
      <c r="JJC268" s="683"/>
      <c r="JJD268" s="683"/>
      <c r="JJE268" s="683"/>
      <c r="JJF268" s="683"/>
      <c r="JJG268" s="683"/>
      <c r="JJH268" s="683"/>
      <c r="JJI268" s="683"/>
      <c r="JJJ268" s="683"/>
      <c r="JJK268" s="683"/>
      <c r="JJL268" s="683"/>
      <c r="JJM268" s="683"/>
      <c r="JJN268" s="683"/>
      <c r="JJO268" s="683"/>
      <c r="JJP268" s="683"/>
      <c r="JJQ268" s="683"/>
      <c r="JJR268" s="683"/>
      <c r="JJS268" s="683"/>
      <c r="JJT268" s="683"/>
      <c r="JJU268" s="683"/>
      <c r="JJV268" s="683"/>
      <c r="JJW268" s="683"/>
      <c r="JJX268" s="683"/>
      <c r="JJY268" s="683"/>
      <c r="JJZ268" s="683"/>
      <c r="JKA268" s="683"/>
      <c r="JKB268" s="683"/>
      <c r="JKC268" s="683"/>
      <c r="JKD268" s="683"/>
      <c r="JKE268" s="683"/>
      <c r="JKF268" s="683"/>
      <c r="JKG268" s="683"/>
      <c r="JKH268" s="683"/>
      <c r="JKI268" s="683"/>
      <c r="JKJ268" s="683"/>
      <c r="JKK268" s="683"/>
      <c r="JKL268" s="683"/>
      <c r="JKM268" s="683"/>
      <c r="JKN268" s="683"/>
      <c r="JKO268" s="683"/>
      <c r="JKP268" s="683"/>
      <c r="JKQ268" s="683"/>
      <c r="JKR268" s="683"/>
      <c r="JKS268" s="683"/>
      <c r="JKT268" s="683"/>
      <c r="JKU268" s="683"/>
      <c r="JKV268" s="683"/>
      <c r="JKW268" s="683"/>
      <c r="JKX268" s="683"/>
      <c r="JKY268" s="683"/>
      <c r="JKZ268" s="683"/>
      <c r="JLA268" s="683"/>
      <c r="JLB268" s="683"/>
      <c r="JLC268" s="683"/>
      <c r="JLD268" s="683"/>
      <c r="JLE268" s="683"/>
      <c r="JLF268" s="683"/>
      <c r="JLG268" s="683"/>
      <c r="JLH268" s="683"/>
      <c r="JLI268" s="683"/>
      <c r="JLJ268" s="683"/>
      <c r="JLK268" s="683"/>
      <c r="JLL268" s="683"/>
      <c r="JLM268" s="683"/>
      <c r="JLN268" s="683"/>
      <c r="JLO268" s="683"/>
      <c r="JLP268" s="683"/>
      <c r="JLQ268" s="683"/>
      <c r="JLR268" s="683"/>
      <c r="JLS268" s="683"/>
      <c r="JLT268" s="683"/>
      <c r="JLU268" s="683"/>
      <c r="JLV268" s="683"/>
      <c r="JLW268" s="683"/>
      <c r="JLX268" s="683"/>
      <c r="JLY268" s="683"/>
      <c r="JLZ268" s="683"/>
      <c r="JMA268" s="683"/>
      <c r="JMB268" s="683"/>
      <c r="JMC268" s="683"/>
      <c r="JMD268" s="683"/>
      <c r="JME268" s="683"/>
      <c r="JMF268" s="683"/>
      <c r="JMG268" s="683"/>
      <c r="JMH268" s="683"/>
      <c r="JMI268" s="683"/>
      <c r="JMJ268" s="683"/>
      <c r="JMK268" s="683"/>
      <c r="JML268" s="683"/>
      <c r="JMM268" s="683"/>
      <c r="JMN268" s="683"/>
      <c r="JMO268" s="683"/>
      <c r="JMP268" s="683"/>
      <c r="JMQ268" s="683"/>
      <c r="JMR268" s="683"/>
      <c r="JMS268" s="683"/>
      <c r="JMT268" s="683"/>
      <c r="JMU268" s="683"/>
      <c r="JMV268" s="683"/>
      <c r="JMW268" s="683"/>
      <c r="JMX268" s="683"/>
      <c r="JMY268" s="683"/>
      <c r="JMZ268" s="683"/>
      <c r="JNA268" s="683"/>
      <c r="JNB268" s="683"/>
      <c r="JNC268" s="683"/>
      <c r="JND268" s="683"/>
      <c r="JNE268" s="683"/>
      <c r="JNF268" s="683"/>
      <c r="JNG268" s="683"/>
      <c r="JNH268" s="683"/>
      <c r="JNI268" s="683"/>
      <c r="JNJ268" s="683"/>
      <c r="JNK268" s="683"/>
      <c r="JNL268" s="683"/>
      <c r="JNM268" s="683"/>
      <c r="JNN268" s="683"/>
      <c r="JNO268" s="683"/>
      <c r="JNP268" s="683"/>
      <c r="JNQ268" s="683"/>
      <c r="JNR268" s="683"/>
      <c r="JNS268" s="683"/>
      <c r="JNT268" s="683"/>
      <c r="JNU268" s="683"/>
      <c r="JNV268" s="683"/>
      <c r="JNW268" s="683"/>
      <c r="JNX268" s="683"/>
      <c r="JNY268" s="683"/>
      <c r="JNZ268" s="683"/>
      <c r="JOA268" s="683"/>
      <c r="JOB268" s="683"/>
      <c r="JOC268" s="683"/>
      <c r="JOD268" s="683"/>
      <c r="JOE268" s="683"/>
      <c r="JOF268" s="683"/>
      <c r="JOG268" s="683"/>
      <c r="JOH268" s="683"/>
      <c r="JOI268" s="683"/>
      <c r="JOJ268" s="683"/>
      <c r="JOK268" s="683"/>
      <c r="JOL268" s="683"/>
      <c r="JOM268" s="683"/>
      <c r="JON268" s="683"/>
      <c r="JOO268" s="683"/>
      <c r="JOP268" s="683"/>
      <c r="JOQ268" s="683"/>
      <c r="JOR268" s="683"/>
      <c r="JOS268" s="683"/>
      <c r="JOT268" s="683"/>
      <c r="JOU268" s="683"/>
      <c r="JOV268" s="683"/>
      <c r="JOW268" s="683"/>
      <c r="JOX268" s="683"/>
      <c r="JOY268" s="683"/>
      <c r="JOZ268" s="683"/>
      <c r="JPA268" s="683"/>
      <c r="JPB268" s="683"/>
      <c r="JPC268" s="683"/>
      <c r="JPD268" s="683"/>
      <c r="JPE268" s="683"/>
      <c r="JPF268" s="683"/>
      <c r="JPG268" s="683"/>
      <c r="JPH268" s="683"/>
      <c r="JPI268" s="683"/>
      <c r="JPJ268" s="683"/>
      <c r="JPK268" s="683"/>
      <c r="JPL268" s="683"/>
      <c r="JPM268" s="683"/>
      <c r="JPN268" s="683"/>
      <c r="JPO268" s="683"/>
      <c r="JPP268" s="683"/>
      <c r="JPQ268" s="683"/>
      <c r="JPR268" s="683"/>
      <c r="JPS268" s="683"/>
      <c r="JPT268" s="683"/>
      <c r="JPU268" s="683"/>
      <c r="JPV268" s="683"/>
      <c r="JPW268" s="683"/>
      <c r="JPX268" s="683"/>
      <c r="JPY268" s="683"/>
      <c r="JPZ268" s="683"/>
      <c r="JQA268" s="683"/>
      <c r="JQB268" s="683"/>
      <c r="JQC268" s="683"/>
      <c r="JQD268" s="683"/>
      <c r="JQE268" s="683"/>
      <c r="JQF268" s="683"/>
      <c r="JQG268" s="683"/>
      <c r="JQH268" s="683"/>
      <c r="JQI268" s="683"/>
      <c r="JQJ268" s="683"/>
      <c r="JQK268" s="683"/>
      <c r="JQL268" s="683"/>
      <c r="JQM268" s="683"/>
      <c r="JQN268" s="683"/>
      <c r="JQO268" s="683"/>
      <c r="JQP268" s="683"/>
      <c r="JQQ268" s="683"/>
      <c r="JQR268" s="683"/>
      <c r="JQS268" s="683"/>
      <c r="JQT268" s="683"/>
      <c r="JQU268" s="683"/>
      <c r="JQV268" s="683"/>
      <c r="JQW268" s="683"/>
      <c r="JQX268" s="683"/>
      <c r="JQY268" s="683"/>
      <c r="JQZ268" s="683"/>
      <c r="JRA268" s="683"/>
      <c r="JRB268" s="683"/>
      <c r="JRC268" s="683"/>
      <c r="JRD268" s="683"/>
      <c r="JRE268" s="683"/>
      <c r="JRF268" s="683"/>
      <c r="JRG268" s="683"/>
      <c r="JRH268" s="683"/>
      <c r="JRI268" s="683"/>
      <c r="JRJ268" s="683"/>
      <c r="JRK268" s="683"/>
      <c r="JRL268" s="683"/>
      <c r="JRM268" s="683"/>
      <c r="JRN268" s="683"/>
      <c r="JRO268" s="683"/>
      <c r="JRP268" s="683"/>
      <c r="JRQ268" s="683"/>
      <c r="JRR268" s="683"/>
      <c r="JRS268" s="683"/>
      <c r="JRT268" s="683"/>
      <c r="JRU268" s="683"/>
      <c r="JRV268" s="683"/>
      <c r="JRW268" s="683"/>
      <c r="JRX268" s="683"/>
      <c r="JRY268" s="683"/>
      <c r="JRZ268" s="683"/>
      <c r="JSA268" s="683"/>
      <c r="JSB268" s="683"/>
      <c r="JSC268" s="683"/>
      <c r="JSD268" s="683"/>
      <c r="JSE268" s="683"/>
      <c r="JSF268" s="683"/>
      <c r="JSG268" s="683"/>
      <c r="JSH268" s="683"/>
      <c r="JSI268" s="683"/>
      <c r="JSJ268" s="683"/>
      <c r="JSK268" s="683"/>
      <c r="JSL268" s="683"/>
      <c r="JSM268" s="683"/>
      <c r="JSN268" s="683"/>
      <c r="JSO268" s="683"/>
      <c r="JSP268" s="683"/>
      <c r="JSQ268" s="683"/>
      <c r="JSR268" s="683"/>
      <c r="JSS268" s="683"/>
      <c r="JST268" s="683"/>
      <c r="JSU268" s="683"/>
      <c r="JSV268" s="683"/>
      <c r="JSW268" s="683"/>
      <c r="JSX268" s="683"/>
      <c r="JSY268" s="683"/>
      <c r="JSZ268" s="683"/>
      <c r="JTA268" s="683"/>
      <c r="JTB268" s="683"/>
      <c r="JTC268" s="683"/>
      <c r="JTD268" s="683"/>
      <c r="JTE268" s="683"/>
      <c r="JTF268" s="683"/>
      <c r="JTG268" s="683"/>
      <c r="JTH268" s="683"/>
      <c r="JTI268" s="683"/>
      <c r="JTJ268" s="683"/>
      <c r="JTK268" s="683"/>
      <c r="JTL268" s="683"/>
      <c r="JTM268" s="683"/>
      <c r="JTN268" s="683"/>
      <c r="JTO268" s="683"/>
      <c r="JTP268" s="683"/>
      <c r="JTQ268" s="683"/>
      <c r="JTR268" s="683"/>
      <c r="JTS268" s="683"/>
      <c r="JTT268" s="683"/>
      <c r="JTU268" s="683"/>
      <c r="JTV268" s="683"/>
      <c r="JTW268" s="683"/>
      <c r="JTX268" s="683"/>
      <c r="JTY268" s="683"/>
      <c r="JTZ268" s="683"/>
      <c r="JUA268" s="683"/>
      <c r="JUB268" s="683"/>
      <c r="JUC268" s="683"/>
      <c r="JUD268" s="683"/>
      <c r="JUE268" s="683"/>
      <c r="JUF268" s="683"/>
      <c r="JUG268" s="683"/>
      <c r="JUH268" s="683"/>
      <c r="JUI268" s="683"/>
      <c r="JUJ268" s="683"/>
      <c r="JUK268" s="683"/>
      <c r="JUL268" s="683"/>
      <c r="JUM268" s="683"/>
      <c r="JUN268" s="683"/>
      <c r="JUO268" s="683"/>
      <c r="JUP268" s="683"/>
      <c r="JUQ268" s="683"/>
      <c r="JUR268" s="683"/>
      <c r="JUS268" s="683"/>
      <c r="JUT268" s="683"/>
      <c r="JUU268" s="683"/>
      <c r="JUV268" s="683"/>
      <c r="JUW268" s="683"/>
      <c r="JUX268" s="683"/>
      <c r="JUY268" s="683"/>
      <c r="JUZ268" s="683"/>
      <c r="JVA268" s="683"/>
      <c r="JVB268" s="683"/>
      <c r="JVC268" s="683"/>
      <c r="JVD268" s="683"/>
      <c r="JVE268" s="683"/>
      <c r="JVF268" s="683"/>
      <c r="JVG268" s="683"/>
      <c r="JVH268" s="683"/>
      <c r="JVI268" s="683"/>
      <c r="JVJ268" s="683"/>
      <c r="JVK268" s="683"/>
      <c r="JVL268" s="683"/>
      <c r="JVM268" s="683"/>
      <c r="JVN268" s="683"/>
      <c r="JVO268" s="683"/>
      <c r="JVP268" s="683"/>
      <c r="JVQ268" s="683"/>
      <c r="JVR268" s="683"/>
      <c r="JVS268" s="683"/>
      <c r="JVT268" s="683"/>
      <c r="JVU268" s="683"/>
      <c r="JVV268" s="683"/>
      <c r="JVW268" s="683"/>
      <c r="JVX268" s="683"/>
      <c r="JVY268" s="683"/>
      <c r="JVZ268" s="683"/>
      <c r="JWA268" s="683"/>
      <c r="JWB268" s="683"/>
      <c r="JWC268" s="683"/>
      <c r="JWD268" s="683"/>
      <c r="JWE268" s="683"/>
      <c r="JWF268" s="683"/>
      <c r="JWG268" s="683"/>
      <c r="JWH268" s="683"/>
      <c r="JWI268" s="683"/>
      <c r="JWJ268" s="683"/>
      <c r="JWK268" s="683"/>
      <c r="JWL268" s="683"/>
      <c r="JWM268" s="683"/>
      <c r="JWN268" s="683"/>
      <c r="JWO268" s="683"/>
      <c r="JWP268" s="683"/>
      <c r="JWQ268" s="683"/>
      <c r="JWR268" s="683"/>
      <c r="JWS268" s="683"/>
      <c r="JWT268" s="683"/>
      <c r="JWU268" s="683"/>
      <c r="JWV268" s="683"/>
      <c r="JWW268" s="683"/>
      <c r="JWX268" s="683"/>
      <c r="JWY268" s="683"/>
      <c r="JWZ268" s="683"/>
      <c r="JXA268" s="683"/>
      <c r="JXB268" s="683"/>
      <c r="JXC268" s="683"/>
      <c r="JXD268" s="683"/>
      <c r="JXE268" s="683"/>
      <c r="JXF268" s="683"/>
      <c r="JXG268" s="683"/>
      <c r="JXH268" s="683"/>
      <c r="JXI268" s="683"/>
      <c r="JXJ268" s="683"/>
      <c r="JXK268" s="683"/>
      <c r="JXL268" s="683"/>
      <c r="JXM268" s="683"/>
      <c r="JXN268" s="683"/>
      <c r="JXO268" s="683"/>
      <c r="JXP268" s="683"/>
      <c r="JXQ268" s="683"/>
      <c r="JXR268" s="683"/>
      <c r="JXS268" s="683"/>
      <c r="JXT268" s="683"/>
      <c r="JXU268" s="683"/>
      <c r="JXV268" s="683"/>
      <c r="JXW268" s="683"/>
      <c r="JXX268" s="683"/>
      <c r="JXY268" s="683"/>
      <c r="JXZ268" s="683"/>
      <c r="JYA268" s="683"/>
      <c r="JYB268" s="683"/>
      <c r="JYC268" s="683"/>
      <c r="JYD268" s="683"/>
      <c r="JYE268" s="683"/>
      <c r="JYF268" s="683"/>
      <c r="JYG268" s="683"/>
      <c r="JYH268" s="683"/>
      <c r="JYI268" s="683"/>
      <c r="JYJ268" s="683"/>
      <c r="JYK268" s="683"/>
      <c r="JYL268" s="683"/>
      <c r="JYM268" s="683"/>
      <c r="JYN268" s="683"/>
      <c r="JYO268" s="683"/>
      <c r="JYP268" s="683"/>
      <c r="JYQ268" s="683"/>
      <c r="JYR268" s="683"/>
      <c r="JYS268" s="683"/>
      <c r="JYT268" s="683"/>
      <c r="JYU268" s="683"/>
      <c r="JYV268" s="683"/>
      <c r="JYW268" s="683"/>
      <c r="JYX268" s="683"/>
      <c r="JYY268" s="683"/>
      <c r="JYZ268" s="683"/>
      <c r="JZA268" s="683"/>
      <c r="JZB268" s="683"/>
      <c r="JZC268" s="683"/>
      <c r="JZD268" s="683"/>
      <c r="JZE268" s="683"/>
      <c r="JZF268" s="683"/>
      <c r="JZG268" s="683"/>
      <c r="JZH268" s="683"/>
      <c r="JZI268" s="683"/>
      <c r="JZJ268" s="683"/>
      <c r="JZK268" s="683"/>
      <c r="JZL268" s="683"/>
      <c r="JZM268" s="683"/>
      <c r="JZN268" s="683"/>
      <c r="JZO268" s="683"/>
      <c r="JZP268" s="683"/>
      <c r="JZQ268" s="683"/>
      <c r="JZR268" s="683"/>
      <c r="JZS268" s="683"/>
      <c r="JZT268" s="683"/>
      <c r="JZU268" s="683"/>
      <c r="JZV268" s="683"/>
      <c r="JZW268" s="683"/>
      <c r="JZX268" s="683"/>
      <c r="JZY268" s="683"/>
      <c r="JZZ268" s="683"/>
      <c r="KAA268" s="683"/>
      <c r="KAB268" s="683"/>
      <c r="KAC268" s="683"/>
      <c r="KAD268" s="683"/>
      <c r="KAE268" s="683"/>
      <c r="KAF268" s="683"/>
      <c r="KAG268" s="683"/>
      <c r="KAH268" s="683"/>
      <c r="KAI268" s="683"/>
      <c r="KAJ268" s="683"/>
      <c r="KAK268" s="683"/>
      <c r="KAL268" s="683"/>
      <c r="KAM268" s="683"/>
      <c r="KAN268" s="683"/>
      <c r="KAO268" s="683"/>
      <c r="KAP268" s="683"/>
      <c r="KAQ268" s="683"/>
      <c r="KAR268" s="683"/>
      <c r="KAS268" s="683"/>
      <c r="KAT268" s="683"/>
      <c r="KAU268" s="683"/>
      <c r="KAV268" s="683"/>
      <c r="KAW268" s="683"/>
      <c r="KAX268" s="683"/>
      <c r="KAY268" s="683"/>
      <c r="KAZ268" s="683"/>
      <c r="KBA268" s="683"/>
      <c r="KBB268" s="683"/>
      <c r="KBC268" s="683"/>
      <c r="KBD268" s="683"/>
      <c r="KBE268" s="683"/>
      <c r="KBF268" s="683"/>
      <c r="KBG268" s="683"/>
      <c r="KBH268" s="683"/>
      <c r="KBI268" s="683"/>
      <c r="KBJ268" s="683"/>
      <c r="KBK268" s="683"/>
      <c r="KBL268" s="683"/>
      <c r="KBM268" s="683"/>
      <c r="KBN268" s="683"/>
      <c r="KBO268" s="683"/>
      <c r="KBP268" s="683"/>
      <c r="KBQ268" s="683"/>
      <c r="KBR268" s="683"/>
      <c r="KBS268" s="683"/>
      <c r="KBT268" s="683"/>
      <c r="KBU268" s="683"/>
      <c r="KBV268" s="683"/>
      <c r="KBW268" s="683"/>
      <c r="KBX268" s="683"/>
      <c r="KBY268" s="683"/>
      <c r="KBZ268" s="683"/>
      <c r="KCA268" s="683"/>
      <c r="KCB268" s="683"/>
      <c r="KCC268" s="683"/>
      <c r="KCD268" s="683"/>
      <c r="KCE268" s="683"/>
      <c r="KCF268" s="683"/>
      <c r="KCG268" s="683"/>
      <c r="KCH268" s="683"/>
      <c r="KCI268" s="683"/>
      <c r="KCJ268" s="683"/>
      <c r="KCK268" s="683"/>
      <c r="KCL268" s="683"/>
      <c r="KCM268" s="683"/>
      <c r="KCN268" s="683"/>
      <c r="KCO268" s="683"/>
      <c r="KCP268" s="683"/>
      <c r="KCQ268" s="683"/>
      <c r="KCR268" s="683"/>
      <c r="KCS268" s="683"/>
      <c r="KCT268" s="683"/>
      <c r="KCU268" s="683"/>
      <c r="KCV268" s="683"/>
      <c r="KCW268" s="683"/>
      <c r="KCX268" s="683"/>
      <c r="KCY268" s="683"/>
      <c r="KCZ268" s="683"/>
      <c r="KDA268" s="683"/>
      <c r="KDB268" s="683"/>
      <c r="KDC268" s="683"/>
      <c r="KDD268" s="683"/>
      <c r="KDE268" s="683"/>
      <c r="KDF268" s="683"/>
      <c r="KDG268" s="683"/>
      <c r="KDH268" s="683"/>
      <c r="KDI268" s="683"/>
      <c r="KDJ268" s="683"/>
      <c r="KDK268" s="683"/>
      <c r="KDL268" s="683"/>
      <c r="KDM268" s="683"/>
      <c r="KDN268" s="683"/>
      <c r="KDO268" s="683"/>
      <c r="KDP268" s="683"/>
      <c r="KDQ268" s="683"/>
      <c r="KDR268" s="683"/>
      <c r="KDS268" s="683"/>
      <c r="KDT268" s="683"/>
      <c r="KDU268" s="683"/>
      <c r="KDV268" s="683"/>
      <c r="KDW268" s="683"/>
      <c r="KDX268" s="683"/>
      <c r="KDY268" s="683"/>
      <c r="KDZ268" s="683"/>
      <c r="KEA268" s="683"/>
      <c r="KEB268" s="683"/>
      <c r="KEC268" s="683"/>
      <c r="KED268" s="683"/>
      <c r="KEE268" s="683"/>
      <c r="KEF268" s="683"/>
      <c r="KEG268" s="683"/>
      <c r="KEH268" s="683"/>
      <c r="KEI268" s="683"/>
      <c r="KEJ268" s="683"/>
      <c r="KEK268" s="683"/>
      <c r="KEL268" s="683"/>
      <c r="KEM268" s="683"/>
      <c r="KEN268" s="683"/>
      <c r="KEO268" s="683"/>
      <c r="KEP268" s="683"/>
      <c r="KEQ268" s="683"/>
      <c r="KER268" s="683"/>
      <c r="KES268" s="683"/>
      <c r="KET268" s="683"/>
      <c r="KEU268" s="683"/>
      <c r="KEV268" s="683"/>
      <c r="KEW268" s="683"/>
      <c r="KEX268" s="683"/>
      <c r="KEY268" s="683"/>
      <c r="KEZ268" s="683"/>
      <c r="KFA268" s="683"/>
      <c r="KFB268" s="683"/>
      <c r="KFC268" s="683"/>
      <c r="KFD268" s="683"/>
      <c r="KFE268" s="683"/>
      <c r="KFF268" s="683"/>
      <c r="KFG268" s="683"/>
      <c r="KFH268" s="683"/>
      <c r="KFI268" s="683"/>
      <c r="KFJ268" s="683"/>
      <c r="KFK268" s="683"/>
      <c r="KFL268" s="683"/>
      <c r="KFM268" s="683"/>
      <c r="KFN268" s="683"/>
      <c r="KFO268" s="683"/>
      <c r="KFP268" s="683"/>
      <c r="KFQ268" s="683"/>
      <c r="KFR268" s="683"/>
      <c r="KFS268" s="683"/>
      <c r="KFT268" s="683"/>
      <c r="KFU268" s="683"/>
      <c r="KFV268" s="683"/>
      <c r="KFW268" s="683"/>
      <c r="KFX268" s="683"/>
      <c r="KFY268" s="683"/>
      <c r="KFZ268" s="683"/>
      <c r="KGA268" s="683"/>
      <c r="KGB268" s="683"/>
      <c r="KGC268" s="683"/>
      <c r="KGD268" s="683"/>
      <c r="KGE268" s="683"/>
      <c r="KGF268" s="683"/>
      <c r="KGG268" s="683"/>
      <c r="KGH268" s="683"/>
      <c r="KGI268" s="683"/>
      <c r="KGJ268" s="683"/>
      <c r="KGK268" s="683"/>
      <c r="KGL268" s="683"/>
      <c r="KGM268" s="683"/>
      <c r="KGN268" s="683"/>
      <c r="KGO268" s="683"/>
      <c r="KGP268" s="683"/>
      <c r="KGQ268" s="683"/>
      <c r="KGR268" s="683"/>
      <c r="KGS268" s="683"/>
      <c r="KGT268" s="683"/>
      <c r="KGU268" s="683"/>
      <c r="KGV268" s="683"/>
      <c r="KGW268" s="683"/>
      <c r="KGX268" s="683"/>
      <c r="KGY268" s="683"/>
      <c r="KGZ268" s="683"/>
      <c r="KHA268" s="683"/>
      <c r="KHB268" s="683"/>
      <c r="KHC268" s="683"/>
      <c r="KHD268" s="683"/>
      <c r="KHE268" s="683"/>
      <c r="KHF268" s="683"/>
      <c r="KHG268" s="683"/>
      <c r="KHH268" s="683"/>
      <c r="KHI268" s="683"/>
      <c r="KHJ268" s="683"/>
      <c r="KHK268" s="683"/>
      <c r="KHL268" s="683"/>
      <c r="KHM268" s="683"/>
      <c r="KHN268" s="683"/>
      <c r="KHO268" s="683"/>
      <c r="KHP268" s="683"/>
      <c r="KHQ268" s="683"/>
      <c r="KHR268" s="683"/>
      <c r="KHS268" s="683"/>
      <c r="KHT268" s="683"/>
      <c r="KHU268" s="683"/>
      <c r="KHV268" s="683"/>
      <c r="KHW268" s="683"/>
      <c r="KHX268" s="683"/>
      <c r="KHY268" s="683"/>
      <c r="KHZ268" s="683"/>
      <c r="KIA268" s="683"/>
      <c r="KIB268" s="683"/>
      <c r="KIC268" s="683"/>
      <c r="KID268" s="683"/>
      <c r="KIE268" s="683"/>
      <c r="KIF268" s="683"/>
      <c r="KIG268" s="683"/>
      <c r="KIH268" s="683"/>
      <c r="KII268" s="683"/>
      <c r="KIJ268" s="683"/>
      <c r="KIK268" s="683"/>
      <c r="KIL268" s="683"/>
      <c r="KIM268" s="683"/>
      <c r="KIN268" s="683"/>
      <c r="KIO268" s="683"/>
      <c r="KIP268" s="683"/>
      <c r="KIQ268" s="683"/>
      <c r="KIR268" s="683"/>
      <c r="KIS268" s="683"/>
      <c r="KIT268" s="683"/>
      <c r="KIU268" s="683"/>
      <c r="KIV268" s="683"/>
      <c r="KIW268" s="683"/>
      <c r="KIX268" s="683"/>
      <c r="KIY268" s="683"/>
      <c r="KIZ268" s="683"/>
      <c r="KJA268" s="683"/>
      <c r="KJB268" s="683"/>
      <c r="KJC268" s="683"/>
      <c r="KJD268" s="683"/>
      <c r="KJE268" s="683"/>
      <c r="KJF268" s="683"/>
      <c r="KJG268" s="683"/>
      <c r="KJH268" s="683"/>
      <c r="KJI268" s="683"/>
      <c r="KJJ268" s="683"/>
      <c r="KJK268" s="683"/>
      <c r="KJL268" s="683"/>
      <c r="KJM268" s="683"/>
      <c r="KJN268" s="683"/>
      <c r="KJO268" s="683"/>
      <c r="KJP268" s="683"/>
      <c r="KJQ268" s="683"/>
      <c r="KJR268" s="683"/>
      <c r="KJS268" s="683"/>
      <c r="KJT268" s="683"/>
      <c r="KJU268" s="683"/>
      <c r="KJV268" s="683"/>
      <c r="KJW268" s="683"/>
      <c r="KJX268" s="683"/>
      <c r="KJY268" s="683"/>
      <c r="KJZ268" s="683"/>
      <c r="KKA268" s="683"/>
      <c r="KKB268" s="683"/>
      <c r="KKC268" s="683"/>
      <c r="KKD268" s="683"/>
      <c r="KKE268" s="683"/>
      <c r="KKF268" s="683"/>
      <c r="KKG268" s="683"/>
      <c r="KKH268" s="683"/>
      <c r="KKI268" s="683"/>
      <c r="KKJ268" s="683"/>
      <c r="KKK268" s="683"/>
      <c r="KKL268" s="683"/>
      <c r="KKM268" s="683"/>
      <c r="KKN268" s="683"/>
      <c r="KKO268" s="683"/>
      <c r="KKP268" s="683"/>
      <c r="KKQ268" s="683"/>
      <c r="KKR268" s="683"/>
      <c r="KKS268" s="683"/>
      <c r="KKT268" s="683"/>
      <c r="KKU268" s="683"/>
      <c r="KKV268" s="683"/>
      <c r="KKW268" s="683"/>
      <c r="KKX268" s="683"/>
      <c r="KKY268" s="683"/>
      <c r="KKZ268" s="683"/>
      <c r="KLA268" s="683"/>
      <c r="KLB268" s="683"/>
      <c r="KLC268" s="683"/>
      <c r="KLD268" s="683"/>
      <c r="KLE268" s="683"/>
      <c r="KLF268" s="683"/>
      <c r="KLG268" s="683"/>
      <c r="KLH268" s="683"/>
      <c r="KLI268" s="683"/>
      <c r="KLJ268" s="683"/>
      <c r="KLK268" s="683"/>
      <c r="KLL268" s="683"/>
      <c r="KLM268" s="683"/>
      <c r="KLN268" s="683"/>
      <c r="KLO268" s="683"/>
      <c r="KLP268" s="683"/>
      <c r="KLQ268" s="683"/>
      <c r="KLR268" s="683"/>
      <c r="KLS268" s="683"/>
      <c r="KLT268" s="683"/>
      <c r="KLU268" s="683"/>
      <c r="KLV268" s="683"/>
      <c r="KLW268" s="683"/>
      <c r="KLX268" s="683"/>
      <c r="KLY268" s="683"/>
      <c r="KLZ268" s="683"/>
      <c r="KMA268" s="683"/>
      <c r="KMB268" s="683"/>
      <c r="KMC268" s="683"/>
      <c r="KMD268" s="683"/>
      <c r="KME268" s="683"/>
      <c r="KMF268" s="683"/>
      <c r="KMG268" s="683"/>
      <c r="KMH268" s="683"/>
      <c r="KMI268" s="683"/>
      <c r="KMJ268" s="683"/>
      <c r="KMK268" s="683"/>
      <c r="KML268" s="683"/>
      <c r="KMM268" s="683"/>
      <c r="KMN268" s="683"/>
      <c r="KMO268" s="683"/>
      <c r="KMP268" s="683"/>
      <c r="KMQ268" s="683"/>
      <c r="KMR268" s="683"/>
      <c r="KMS268" s="683"/>
      <c r="KMT268" s="683"/>
      <c r="KMU268" s="683"/>
      <c r="KMV268" s="683"/>
      <c r="KMW268" s="683"/>
      <c r="KMX268" s="683"/>
      <c r="KMY268" s="683"/>
      <c r="KMZ268" s="683"/>
      <c r="KNA268" s="683"/>
      <c r="KNB268" s="683"/>
      <c r="KNC268" s="683"/>
      <c r="KND268" s="683"/>
      <c r="KNE268" s="683"/>
      <c r="KNF268" s="683"/>
      <c r="KNG268" s="683"/>
      <c r="KNH268" s="683"/>
      <c r="KNI268" s="683"/>
      <c r="KNJ268" s="683"/>
      <c r="KNK268" s="683"/>
      <c r="KNL268" s="683"/>
      <c r="KNM268" s="683"/>
      <c r="KNN268" s="683"/>
      <c r="KNO268" s="683"/>
      <c r="KNP268" s="683"/>
      <c r="KNQ268" s="683"/>
      <c r="KNR268" s="683"/>
      <c r="KNS268" s="683"/>
      <c r="KNT268" s="683"/>
      <c r="KNU268" s="683"/>
      <c r="KNV268" s="683"/>
      <c r="KNW268" s="683"/>
      <c r="KNX268" s="683"/>
      <c r="KNY268" s="683"/>
      <c r="KNZ268" s="683"/>
      <c r="KOA268" s="683"/>
      <c r="KOB268" s="683"/>
      <c r="KOC268" s="683"/>
      <c r="KOD268" s="683"/>
      <c r="KOE268" s="683"/>
      <c r="KOF268" s="683"/>
      <c r="KOG268" s="683"/>
      <c r="KOH268" s="683"/>
      <c r="KOI268" s="683"/>
      <c r="KOJ268" s="683"/>
      <c r="KOK268" s="683"/>
      <c r="KOL268" s="683"/>
      <c r="KOM268" s="683"/>
      <c r="KON268" s="683"/>
      <c r="KOO268" s="683"/>
      <c r="KOP268" s="683"/>
      <c r="KOQ268" s="683"/>
      <c r="KOR268" s="683"/>
      <c r="KOS268" s="683"/>
      <c r="KOT268" s="683"/>
      <c r="KOU268" s="683"/>
      <c r="KOV268" s="683"/>
      <c r="KOW268" s="683"/>
      <c r="KOX268" s="683"/>
      <c r="KOY268" s="683"/>
      <c r="KOZ268" s="683"/>
      <c r="KPA268" s="683"/>
      <c r="KPB268" s="683"/>
      <c r="KPC268" s="683"/>
      <c r="KPD268" s="683"/>
      <c r="KPE268" s="683"/>
      <c r="KPF268" s="683"/>
      <c r="KPG268" s="683"/>
      <c r="KPH268" s="683"/>
      <c r="KPI268" s="683"/>
      <c r="KPJ268" s="683"/>
      <c r="KPK268" s="683"/>
      <c r="KPL268" s="683"/>
      <c r="KPM268" s="683"/>
      <c r="KPN268" s="683"/>
      <c r="KPO268" s="683"/>
      <c r="KPP268" s="683"/>
      <c r="KPQ268" s="683"/>
      <c r="KPR268" s="683"/>
      <c r="KPS268" s="683"/>
      <c r="KPT268" s="683"/>
      <c r="KPU268" s="683"/>
      <c r="KPV268" s="683"/>
      <c r="KPW268" s="683"/>
      <c r="KPX268" s="683"/>
      <c r="KPY268" s="683"/>
      <c r="KPZ268" s="683"/>
      <c r="KQA268" s="683"/>
      <c r="KQB268" s="683"/>
      <c r="KQC268" s="683"/>
      <c r="KQD268" s="683"/>
      <c r="KQE268" s="683"/>
      <c r="KQF268" s="683"/>
      <c r="KQG268" s="683"/>
      <c r="KQH268" s="683"/>
      <c r="KQI268" s="683"/>
      <c r="KQJ268" s="683"/>
      <c r="KQK268" s="683"/>
      <c r="KQL268" s="683"/>
      <c r="KQM268" s="683"/>
      <c r="KQN268" s="683"/>
      <c r="KQO268" s="683"/>
      <c r="KQP268" s="683"/>
      <c r="KQQ268" s="683"/>
      <c r="KQR268" s="683"/>
      <c r="KQS268" s="683"/>
      <c r="KQT268" s="683"/>
      <c r="KQU268" s="683"/>
      <c r="KQV268" s="683"/>
      <c r="KQW268" s="683"/>
      <c r="KQX268" s="683"/>
      <c r="KQY268" s="683"/>
      <c r="KQZ268" s="683"/>
      <c r="KRA268" s="683"/>
      <c r="KRB268" s="683"/>
      <c r="KRC268" s="683"/>
      <c r="KRD268" s="683"/>
      <c r="KRE268" s="683"/>
      <c r="KRF268" s="683"/>
      <c r="KRG268" s="683"/>
      <c r="KRH268" s="683"/>
      <c r="KRI268" s="683"/>
      <c r="KRJ268" s="683"/>
      <c r="KRK268" s="683"/>
      <c r="KRL268" s="683"/>
      <c r="KRM268" s="683"/>
      <c r="KRN268" s="683"/>
      <c r="KRO268" s="683"/>
      <c r="KRP268" s="683"/>
      <c r="KRQ268" s="683"/>
      <c r="KRR268" s="683"/>
      <c r="KRS268" s="683"/>
      <c r="KRT268" s="683"/>
      <c r="KRU268" s="683"/>
      <c r="KRV268" s="683"/>
      <c r="KRW268" s="683"/>
      <c r="KRX268" s="683"/>
      <c r="KRY268" s="683"/>
      <c r="KRZ268" s="683"/>
      <c r="KSA268" s="683"/>
      <c r="KSB268" s="683"/>
      <c r="KSC268" s="683"/>
      <c r="KSD268" s="683"/>
      <c r="KSE268" s="683"/>
      <c r="KSF268" s="683"/>
      <c r="KSG268" s="683"/>
      <c r="KSH268" s="683"/>
      <c r="KSI268" s="683"/>
      <c r="KSJ268" s="683"/>
      <c r="KSK268" s="683"/>
      <c r="KSL268" s="683"/>
      <c r="KSM268" s="683"/>
      <c r="KSN268" s="683"/>
      <c r="KSO268" s="683"/>
      <c r="KSP268" s="683"/>
      <c r="KSQ268" s="683"/>
      <c r="KSR268" s="683"/>
      <c r="KSS268" s="683"/>
      <c r="KST268" s="683"/>
      <c r="KSU268" s="683"/>
      <c r="KSV268" s="683"/>
      <c r="KSW268" s="683"/>
      <c r="KSX268" s="683"/>
      <c r="KSY268" s="683"/>
      <c r="KSZ268" s="683"/>
      <c r="KTA268" s="683"/>
      <c r="KTB268" s="683"/>
      <c r="KTC268" s="683"/>
      <c r="KTD268" s="683"/>
      <c r="KTE268" s="683"/>
      <c r="KTF268" s="683"/>
      <c r="KTG268" s="683"/>
      <c r="KTH268" s="683"/>
      <c r="KTI268" s="683"/>
      <c r="KTJ268" s="683"/>
      <c r="KTK268" s="683"/>
      <c r="KTL268" s="683"/>
      <c r="KTM268" s="683"/>
      <c r="KTN268" s="683"/>
      <c r="KTO268" s="683"/>
      <c r="KTP268" s="683"/>
      <c r="KTQ268" s="683"/>
      <c r="KTR268" s="683"/>
      <c r="KTS268" s="683"/>
      <c r="KTT268" s="683"/>
      <c r="KTU268" s="683"/>
      <c r="KTV268" s="683"/>
      <c r="KTW268" s="683"/>
      <c r="KTX268" s="683"/>
      <c r="KTY268" s="683"/>
      <c r="KTZ268" s="683"/>
      <c r="KUA268" s="683"/>
      <c r="KUB268" s="683"/>
      <c r="KUC268" s="683"/>
      <c r="KUD268" s="683"/>
      <c r="KUE268" s="683"/>
      <c r="KUF268" s="683"/>
      <c r="KUG268" s="683"/>
      <c r="KUH268" s="683"/>
      <c r="KUI268" s="683"/>
      <c r="KUJ268" s="683"/>
      <c r="KUK268" s="683"/>
      <c r="KUL268" s="683"/>
      <c r="KUM268" s="683"/>
      <c r="KUN268" s="683"/>
      <c r="KUO268" s="683"/>
      <c r="KUP268" s="683"/>
      <c r="KUQ268" s="683"/>
      <c r="KUR268" s="683"/>
      <c r="KUS268" s="683"/>
      <c r="KUT268" s="683"/>
      <c r="KUU268" s="683"/>
      <c r="KUV268" s="683"/>
      <c r="KUW268" s="683"/>
      <c r="KUX268" s="683"/>
      <c r="KUY268" s="683"/>
      <c r="KUZ268" s="683"/>
      <c r="KVA268" s="683"/>
      <c r="KVB268" s="683"/>
      <c r="KVC268" s="683"/>
      <c r="KVD268" s="683"/>
      <c r="KVE268" s="683"/>
      <c r="KVF268" s="683"/>
      <c r="KVG268" s="683"/>
      <c r="KVH268" s="683"/>
      <c r="KVI268" s="683"/>
      <c r="KVJ268" s="683"/>
      <c r="KVK268" s="683"/>
      <c r="KVL268" s="683"/>
      <c r="KVM268" s="683"/>
      <c r="KVN268" s="683"/>
      <c r="KVO268" s="683"/>
      <c r="KVP268" s="683"/>
      <c r="KVQ268" s="683"/>
      <c r="KVR268" s="683"/>
      <c r="KVS268" s="683"/>
      <c r="KVT268" s="683"/>
      <c r="KVU268" s="683"/>
      <c r="KVV268" s="683"/>
      <c r="KVW268" s="683"/>
      <c r="KVX268" s="683"/>
      <c r="KVY268" s="683"/>
      <c r="KVZ268" s="683"/>
      <c r="KWA268" s="683"/>
      <c r="KWB268" s="683"/>
      <c r="KWC268" s="683"/>
      <c r="KWD268" s="683"/>
      <c r="KWE268" s="683"/>
      <c r="KWF268" s="683"/>
      <c r="KWG268" s="683"/>
      <c r="KWH268" s="683"/>
      <c r="KWI268" s="683"/>
      <c r="KWJ268" s="683"/>
      <c r="KWK268" s="683"/>
      <c r="KWL268" s="683"/>
      <c r="KWM268" s="683"/>
      <c r="KWN268" s="683"/>
      <c r="KWO268" s="683"/>
      <c r="KWP268" s="683"/>
      <c r="KWQ268" s="683"/>
      <c r="KWR268" s="683"/>
      <c r="KWS268" s="683"/>
      <c r="KWT268" s="683"/>
      <c r="KWU268" s="683"/>
      <c r="KWV268" s="683"/>
      <c r="KWW268" s="683"/>
      <c r="KWX268" s="683"/>
      <c r="KWY268" s="683"/>
      <c r="KWZ268" s="683"/>
      <c r="KXA268" s="683"/>
      <c r="KXB268" s="683"/>
      <c r="KXC268" s="683"/>
      <c r="KXD268" s="683"/>
      <c r="KXE268" s="683"/>
      <c r="KXF268" s="683"/>
      <c r="KXG268" s="683"/>
      <c r="KXH268" s="683"/>
      <c r="KXI268" s="683"/>
      <c r="KXJ268" s="683"/>
      <c r="KXK268" s="683"/>
      <c r="KXL268" s="683"/>
      <c r="KXM268" s="683"/>
      <c r="KXN268" s="683"/>
      <c r="KXO268" s="683"/>
      <c r="KXP268" s="683"/>
      <c r="KXQ268" s="683"/>
      <c r="KXR268" s="683"/>
      <c r="KXS268" s="683"/>
      <c r="KXT268" s="683"/>
      <c r="KXU268" s="683"/>
      <c r="KXV268" s="683"/>
      <c r="KXW268" s="683"/>
      <c r="KXX268" s="683"/>
      <c r="KXY268" s="683"/>
      <c r="KXZ268" s="683"/>
      <c r="KYA268" s="683"/>
      <c r="KYB268" s="683"/>
      <c r="KYC268" s="683"/>
      <c r="KYD268" s="683"/>
      <c r="KYE268" s="683"/>
      <c r="KYF268" s="683"/>
      <c r="KYG268" s="683"/>
      <c r="KYH268" s="683"/>
      <c r="KYI268" s="683"/>
      <c r="KYJ268" s="683"/>
      <c r="KYK268" s="683"/>
      <c r="KYL268" s="683"/>
      <c r="KYM268" s="683"/>
      <c r="KYN268" s="683"/>
      <c r="KYO268" s="683"/>
      <c r="KYP268" s="683"/>
      <c r="KYQ268" s="683"/>
      <c r="KYR268" s="683"/>
      <c r="KYS268" s="683"/>
      <c r="KYT268" s="683"/>
      <c r="KYU268" s="683"/>
      <c r="KYV268" s="683"/>
      <c r="KYW268" s="683"/>
      <c r="KYX268" s="683"/>
      <c r="KYY268" s="683"/>
      <c r="KYZ268" s="683"/>
      <c r="KZA268" s="683"/>
      <c r="KZB268" s="683"/>
      <c r="KZC268" s="683"/>
      <c r="KZD268" s="683"/>
      <c r="KZE268" s="683"/>
      <c r="KZF268" s="683"/>
      <c r="KZG268" s="683"/>
      <c r="KZH268" s="683"/>
      <c r="KZI268" s="683"/>
      <c r="KZJ268" s="683"/>
      <c r="KZK268" s="683"/>
      <c r="KZL268" s="683"/>
      <c r="KZM268" s="683"/>
      <c r="KZN268" s="683"/>
      <c r="KZO268" s="683"/>
      <c r="KZP268" s="683"/>
      <c r="KZQ268" s="683"/>
      <c r="KZR268" s="683"/>
      <c r="KZS268" s="683"/>
      <c r="KZT268" s="683"/>
      <c r="KZU268" s="683"/>
      <c r="KZV268" s="683"/>
      <c r="KZW268" s="683"/>
      <c r="KZX268" s="683"/>
      <c r="KZY268" s="683"/>
      <c r="KZZ268" s="683"/>
      <c r="LAA268" s="683"/>
      <c r="LAB268" s="683"/>
      <c r="LAC268" s="683"/>
      <c r="LAD268" s="683"/>
      <c r="LAE268" s="683"/>
      <c r="LAF268" s="683"/>
      <c r="LAG268" s="683"/>
      <c r="LAH268" s="683"/>
      <c r="LAI268" s="683"/>
      <c r="LAJ268" s="683"/>
      <c r="LAK268" s="683"/>
      <c r="LAL268" s="683"/>
      <c r="LAM268" s="683"/>
      <c r="LAN268" s="683"/>
      <c r="LAO268" s="683"/>
      <c r="LAP268" s="683"/>
      <c r="LAQ268" s="683"/>
      <c r="LAR268" s="683"/>
      <c r="LAS268" s="683"/>
      <c r="LAT268" s="683"/>
      <c r="LAU268" s="683"/>
      <c r="LAV268" s="683"/>
      <c r="LAW268" s="683"/>
      <c r="LAX268" s="683"/>
      <c r="LAY268" s="683"/>
      <c r="LAZ268" s="683"/>
      <c r="LBA268" s="683"/>
      <c r="LBB268" s="683"/>
      <c r="LBC268" s="683"/>
      <c r="LBD268" s="683"/>
      <c r="LBE268" s="683"/>
      <c r="LBF268" s="683"/>
      <c r="LBG268" s="683"/>
      <c r="LBH268" s="683"/>
      <c r="LBI268" s="683"/>
      <c r="LBJ268" s="683"/>
      <c r="LBK268" s="683"/>
      <c r="LBL268" s="683"/>
      <c r="LBM268" s="683"/>
      <c r="LBN268" s="683"/>
      <c r="LBO268" s="683"/>
      <c r="LBP268" s="683"/>
      <c r="LBQ268" s="683"/>
      <c r="LBR268" s="683"/>
      <c r="LBS268" s="683"/>
      <c r="LBT268" s="683"/>
      <c r="LBU268" s="683"/>
      <c r="LBV268" s="683"/>
      <c r="LBW268" s="683"/>
      <c r="LBX268" s="683"/>
      <c r="LBY268" s="683"/>
      <c r="LBZ268" s="683"/>
      <c r="LCA268" s="683"/>
      <c r="LCB268" s="683"/>
      <c r="LCC268" s="683"/>
      <c r="LCD268" s="683"/>
      <c r="LCE268" s="683"/>
      <c r="LCF268" s="683"/>
      <c r="LCG268" s="683"/>
      <c r="LCH268" s="683"/>
      <c r="LCI268" s="683"/>
      <c r="LCJ268" s="683"/>
      <c r="LCK268" s="683"/>
      <c r="LCL268" s="683"/>
      <c r="LCM268" s="683"/>
      <c r="LCN268" s="683"/>
      <c r="LCO268" s="683"/>
      <c r="LCP268" s="683"/>
      <c r="LCQ268" s="683"/>
      <c r="LCR268" s="683"/>
      <c r="LCS268" s="683"/>
      <c r="LCT268" s="683"/>
      <c r="LCU268" s="683"/>
      <c r="LCV268" s="683"/>
      <c r="LCW268" s="683"/>
      <c r="LCX268" s="683"/>
      <c r="LCY268" s="683"/>
      <c r="LCZ268" s="683"/>
      <c r="LDA268" s="683"/>
      <c r="LDB268" s="683"/>
      <c r="LDC268" s="683"/>
      <c r="LDD268" s="683"/>
      <c r="LDE268" s="683"/>
      <c r="LDF268" s="683"/>
      <c r="LDG268" s="683"/>
      <c r="LDH268" s="683"/>
      <c r="LDI268" s="683"/>
      <c r="LDJ268" s="683"/>
      <c r="LDK268" s="683"/>
      <c r="LDL268" s="683"/>
      <c r="LDM268" s="683"/>
      <c r="LDN268" s="683"/>
      <c r="LDO268" s="683"/>
      <c r="LDP268" s="683"/>
      <c r="LDQ268" s="683"/>
      <c r="LDR268" s="683"/>
      <c r="LDS268" s="683"/>
      <c r="LDT268" s="683"/>
      <c r="LDU268" s="683"/>
      <c r="LDV268" s="683"/>
      <c r="LDW268" s="683"/>
      <c r="LDX268" s="683"/>
      <c r="LDY268" s="683"/>
      <c r="LDZ268" s="683"/>
      <c r="LEA268" s="683"/>
      <c r="LEB268" s="683"/>
      <c r="LEC268" s="683"/>
      <c r="LED268" s="683"/>
      <c r="LEE268" s="683"/>
      <c r="LEF268" s="683"/>
      <c r="LEG268" s="683"/>
      <c r="LEH268" s="683"/>
      <c r="LEI268" s="683"/>
      <c r="LEJ268" s="683"/>
      <c r="LEK268" s="683"/>
      <c r="LEL268" s="683"/>
      <c r="LEM268" s="683"/>
      <c r="LEN268" s="683"/>
      <c r="LEO268" s="683"/>
      <c r="LEP268" s="683"/>
      <c r="LEQ268" s="683"/>
      <c r="LER268" s="683"/>
      <c r="LES268" s="683"/>
      <c r="LET268" s="683"/>
      <c r="LEU268" s="683"/>
      <c r="LEV268" s="683"/>
      <c r="LEW268" s="683"/>
      <c r="LEX268" s="683"/>
      <c r="LEY268" s="683"/>
      <c r="LEZ268" s="683"/>
      <c r="LFA268" s="683"/>
      <c r="LFB268" s="683"/>
      <c r="LFC268" s="683"/>
      <c r="LFD268" s="683"/>
      <c r="LFE268" s="683"/>
      <c r="LFF268" s="683"/>
      <c r="LFG268" s="683"/>
      <c r="LFH268" s="683"/>
      <c r="LFI268" s="683"/>
      <c r="LFJ268" s="683"/>
      <c r="LFK268" s="683"/>
      <c r="LFL268" s="683"/>
      <c r="LFM268" s="683"/>
      <c r="LFN268" s="683"/>
      <c r="LFO268" s="683"/>
      <c r="LFP268" s="683"/>
      <c r="LFQ268" s="683"/>
      <c r="LFR268" s="683"/>
      <c r="LFS268" s="683"/>
      <c r="LFT268" s="683"/>
      <c r="LFU268" s="683"/>
      <c r="LFV268" s="683"/>
      <c r="LFW268" s="683"/>
      <c r="LFX268" s="683"/>
      <c r="LFY268" s="683"/>
      <c r="LFZ268" s="683"/>
      <c r="LGA268" s="683"/>
      <c r="LGB268" s="683"/>
      <c r="LGC268" s="683"/>
      <c r="LGD268" s="683"/>
      <c r="LGE268" s="683"/>
      <c r="LGF268" s="683"/>
      <c r="LGG268" s="683"/>
      <c r="LGH268" s="683"/>
      <c r="LGI268" s="683"/>
      <c r="LGJ268" s="683"/>
      <c r="LGK268" s="683"/>
      <c r="LGL268" s="683"/>
      <c r="LGM268" s="683"/>
      <c r="LGN268" s="683"/>
      <c r="LGO268" s="683"/>
      <c r="LGP268" s="683"/>
      <c r="LGQ268" s="683"/>
      <c r="LGR268" s="683"/>
      <c r="LGS268" s="683"/>
      <c r="LGT268" s="683"/>
      <c r="LGU268" s="683"/>
      <c r="LGV268" s="683"/>
      <c r="LGW268" s="683"/>
      <c r="LGX268" s="683"/>
      <c r="LGY268" s="683"/>
      <c r="LGZ268" s="683"/>
      <c r="LHA268" s="683"/>
      <c r="LHB268" s="683"/>
      <c r="LHC268" s="683"/>
      <c r="LHD268" s="683"/>
      <c r="LHE268" s="683"/>
      <c r="LHF268" s="683"/>
      <c r="LHG268" s="683"/>
      <c r="LHH268" s="683"/>
      <c r="LHI268" s="683"/>
      <c r="LHJ268" s="683"/>
      <c r="LHK268" s="683"/>
      <c r="LHL268" s="683"/>
      <c r="LHM268" s="683"/>
      <c r="LHN268" s="683"/>
      <c r="LHO268" s="683"/>
      <c r="LHP268" s="683"/>
      <c r="LHQ268" s="683"/>
      <c r="LHR268" s="683"/>
      <c r="LHS268" s="683"/>
      <c r="LHT268" s="683"/>
      <c r="LHU268" s="683"/>
      <c r="LHV268" s="683"/>
      <c r="LHW268" s="683"/>
      <c r="LHX268" s="683"/>
      <c r="LHY268" s="683"/>
      <c r="LHZ268" s="683"/>
      <c r="LIA268" s="683"/>
      <c r="LIB268" s="683"/>
      <c r="LIC268" s="683"/>
      <c r="LID268" s="683"/>
      <c r="LIE268" s="683"/>
      <c r="LIF268" s="683"/>
      <c r="LIG268" s="683"/>
      <c r="LIH268" s="683"/>
      <c r="LII268" s="683"/>
      <c r="LIJ268" s="683"/>
      <c r="LIK268" s="683"/>
      <c r="LIL268" s="683"/>
      <c r="LIM268" s="683"/>
      <c r="LIN268" s="683"/>
      <c r="LIO268" s="683"/>
      <c r="LIP268" s="683"/>
      <c r="LIQ268" s="683"/>
      <c r="LIR268" s="683"/>
      <c r="LIS268" s="683"/>
      <c r="LIT268" s="683"/>
      <c r="LIU268" s="683"/>
      <c r="LIV268" s="683"/>
      <c r="LIW268" s="683"/>
      <c r="LIX268" s="683"/>
      <c r="LIY268" s="683"/>
      <c r="LIZ268" s="683"/>
      <c r="LJA268" s="683"/>
      <c r="LJB268" s="683"/>
      <c r="LJC268" s="683"/>
      <c r="LJD268" s="683"/>
      <c r="LJE268" s="683"/>
      <c r="LJF268" s="683"/>
      <c r="LJG268" s="683"/>
      <c r="LJH268" s="683"/>
      <c r="LJI268" s="683"/>
      <c r="LJJ268" s="683"/>
      <c r="LJK268" s="683"/>
      <c r="LJL268" s="683"/>
      <c r="LJM268" s="683"/>
      <c r="LJN268" s="683"/>
      <c r="LJO268" s="683"/>
      <c r="LJP268" s="683"/>
      <c r="LJQ268" s="683"/>
      <c r="LJR268" s="683"/>
      <c r="LJS268" s="683"/>
      <c r="LJT268" s="683"/>
      <c r="LJU268" s="683"/>
      <c r="LJV268" s="683"/>
      <c r="LJW268" s="683"/>
      <c r="LJX268" s="683"/>
      <c r="LJY268" s="683"/>
      <c r="LJZ268" s="683"/>
      <c r="LKA268" s="683"/>
      <c r="LKB268" s="683"/>
      <c r="LKC268" s="683"/>
      <c r="LKD268" s="683"/>
      <c r="LKE268" s="683"/>
      <c r="LKF268" s="683"/>
      <c r="LKG268" s="683"/>
      <c r="LKH268" s="683"/>
      <c r="LKI268" s="683"/>
      <c r="LKJ268" s="683"/>
      <c r="LKK268" s="683"/>
      <c r="LKL268" s="683"/>
      <c r="LKM268" s="683"/>
      <c r="LKN268" s="683"/>
      <c r="LKO268" s="683"/>
      <c r="LKP268" s="683"/>
      <c r="LKQ268" s="683"/>
      <c r="LKR268" s="683"/>
      <c r="LKS268" s="683"/>
      <c r="LKT268" s="683"/>
      <c r="LKU268" s="683"/>
      <c r="LKV268" s="683"/>
      <c r="LKW268" s="683"/>
      <c r="LKX268" s="683"/>
      <c r="LKY268" s="683"/>
      <c r="LKZ268" s="683"/>
      <c r="LLA268" s="683"/>
      <c r="LLB268" s="683"/>
      <c r="LLC268" s="683"/>
      <c r="LLD268" s="683"/>
      <c r="LLE268" s="683"/>
      <c r="LLF268" s="683"/>
      <c r="LLG268" s="683"/>
      <c r="LLH268" s="683"/>
      <c r="LLI268" s="683"/>
      <c r="LLJ268" s="683"/>
      <c r="LLK268" s="683"/>
      <c r="LLL268" s="683"/>
      <c r="LLM268" s="683"/>
      <c r="LLN268" s="683"/>
      <c r="LLO268" s="683"/>
      <c r="LLP268" s="683"/>
      <c r="LLQ268" s="683"/>
      <c r="LLR268" s="683"/>
      <c r="LLS268" s="683"/>
      <c r="LLT268" s="683"/>
      <c r="LLU268" s="683"/>
      <c r="LLV268" s="683"/>
      <c r="LLW268" s="683"/>
      <c r="LLX268" s="683"/>
      <c r="LLY268" s="683"/>
      <c r="LLZ268" s="683"/>
      <c r="LMA268" s="683"/>
      <c r="LMB268" s="683"/>
      <c r="LMC268" s="683"/>
      <c r="LMD268" s="683"/>
      <c r="LME268" s="683"/>
      <c r="LMF268" s="683"/>
      <c r="LMG268" s="683"/>
      <c r="LMH268" s="683"/>
      <c r="LMI268" s="683"/>
      <c r="LMJ268" s="683"/>
      <c r="LMK268" s="683"/>
      <c r="LML268" s="683"/>
      <c r="LMM268" s="683"/>
      <c r="LMN268" s="683"/>
      <c r="LMO268" s="683"/>
      <c r="LMP268" s="683"/>
      <c r="LMQ268" s="683"/>
      <c r="LMR268" s="683"/>
      <c r="LMS268" s="683"/>
      <c r="LMT268" s="683"/>
      <c r="LMU268" s="683"/>
      <c r="LMV268" s="683"/>
      <c r="LMW268" s="683"/>
      <c r="LMX268" s="683"/>
      <c r="LMY268" s="683"/>
      <c r="LMZ268" s="683"/>
      <c r="LNA268" s="683"/>
      <c r="LNB268" s="683"/>
      <c r="LNC268" s="683"/>
      <c r="LND268" s="683"/>
      <c r="LNE268" s="683"/>
      <c r="LNF268" s="683"/>
      <c r="LNG268" s="683"/>
      <c r="LNH268" s="683"/>
      <c r="LNI268" s="683"/>
      <c r="LNJ268" s="683"/>
      <c r="LNK268" s="683"/>
      <c r="LNL268" s="683"/>
      <c r="LNM268" s="683"/>
      <c r="LNN268" s="683"/>
      <c r="LNO268" s="683"/>
      <c r="LNP268" s="683"/>
      <c r="LNQ268" s="683"/>
      <c r="LNR268" s="683"/>
      <c r="LNS268" s="683"/>
      <c r="LNT268" s="683"/>
      <c r="LNU268" s="683"/>
      <c r="LNV268" s="683"/>
      <c r="LNW268" s="683"/>
      <c r="LNX268" s="683"/>
      <c r="LNY268" s="683"/>
      <c r="LNZ268" s="683"/>
      <c r="LOA268" s="683"/>
      <c r="LOB268" s="683"/>
      <c r="LOC268" s="683"/>
      <c r="LOD268" s="683"/>
      <c r="LOE268" s="683"/>
      <c r="LOF268" s="683"/>
      <c r="LOG268" s="683"/>
      <c r="LOH268" s="683"/>
      <c r="LOI268" s="683"/>
      <c r="LOJ268" s="683"/>
      <c r="LOK268" s="683"/>
      <c r="LOL268" s="683"/>
      <c r="LOM268" s="683"/>
      <c r="LON268" s="683"/>
      <c r="LOO268" s="683"/>
      <c r="LOP268" s="683"/>
      <c r="LOQ268" s="683"/>
      <c r="LOR268" s="683"/>
      <c r="LOS268" s="683"/>
      <c r="LOT268" s="683"/>
      <c r="LOU268" s="683"/>
      <c r="LOV268" s="683"/>
      <c r="LOW268" s="683"/>
      <c r="LOX268" s="683"/>
      <c r="LOY268" s="683"/>
      <c r="LOZ268" s="683"/>
      <c r="LPA268" s="683"/>
      <c r="LPB268" s="683"/>
      <c r="LPC268" s="683"/>
      <c r="LPD268" s="683"/>
      <c r="LPE268" s="683"/>
      <c r="LPF268" s="683"/>
      <c r="LPG268" s="683"/>
      <c r="LPH268" s="683"/>
      <c r="LPI268" s="683"/>
      <c r="LPJ268" s="683"/>
      <c r="LPK268" s="683"/>
      <c r="LPL268" s="683"/>
      <c r="LPM268" s="683"/>
      <c r="LPN268" s="683"/>
      <c r="LPO268" s="683"/>
      <c r="LPP268" s="683"/>
      <c r="LPQ268" s="683"/>
      <c r="LPR268" s="683"/>
      <c r="LPS268" s="683"/>
      <c r="LPT268" s="683"/>
      <c r="LPU268" s="683"/>
      <c r="LPV268" s="683"/>
      <c r="LPW268" s="683"/>
      <c r="LPX268" s="683"/>
      <c r="LPY268" s="683"/>
      <c r="LPZ268" s="683"/>
      <c r="LQA268" s="683"/>
      <c r="LQB268" s="683"/>
      <c r="LQC268" s="683"/>
      <c r="LQD268" s="683"/>
      <c r="LQE268" s="683"/>
      <c r="LQF268" s="683"/>
      <c r="LQG268" s="683"/>
      <c r="LQH268" s="683"/>
      <c r="LQI268" s="683"/>
      <c r="LQJ268" s="683"/>
      <c r="LQK268" s="683"/>
      <c r="LQL268" s="683"/>
      <c r="LQM268" s="683"/>
      <c r="LQN268" s="683"/>
      <c r="LQO268" s="683"/>
      <c r="LQP268" s="683"/>
      <c r="LQQ268" s="683"/>
      <c r="LQR268" s="683"/>
      <c r="LQS268" s="683"/>
      <c r="LQT268" s="683"/>
      <c r="LQU268" s="683"/>
      <c r="LQV268" s="683"/>
      <c r="LQW268" s="683"/>
      <c r="LQX268" s="683"/>
      <c r="LQY268" s="683"/>
      <c r="LQZ268" s="683"/>
      <c r="LRA268" s="683"/>
      <c r="LRB268" s="683"/>
      <c r="LRC268" s="683"/>
      <c r="LRD268" s="683"/>
      <c r="LRE268" s="683"/>
      <c r="LRF268" s="683"/>
      <c r="LRG268" s="683"/>
      <c r="LRH268" s="683"/>
      <c r="LRI268" s="683"/>
      <c r="LRJ268" s="683"/>
      <c r="LRK268" s="683"/>
      <c r="LRL268" s="683"/>
      <c r="LRM268" s="683"/>
      <c r="LRN268" s="683"/>
      <c r="LRO268" s="683"/>
      <c r="LRP268" s="683"/>
      <c r="LRQ268" s="683"/>
      <c r="LRR268" s="683"/>
      <c r="LRS268" s="683"/>
      <c r="LRT268" s="683"/>
      <c r="LRU268" s="683"/>
      <c r="LRV268" s="683"/>
      <c r="LRW268" s="683"/>
      <c r="LRX268" s="683"/>
      <c r="LRY268" s="683"/>
      <c r="LRZ268" s="683"/>
      <c r="LSA268" s="683"/>
      <c r="LSB268" s="683"/>
      <c r="LSC268" s="683"/>
      <c r="LSD268" s="683"/>
      <c r="LSE268" s="683"/>
      <c r="LSF268" s="683"/>
      <c r="LSG268" s="683"/>
      <c r="LSH268" s="683"/>
      <c r="LSI268" s="683"/>
      <c r="LSJ268" s="683"/>
      <c r="LSK268" s="683"/>
      <c r="LSL268" s="683"/>
      <c r="LSM268" s="683"/>
      <c r="LSN268" s="683"/>
      <c r="LSO268" s="683"/>
      <c r="LSP268" s="683"/>
      <c r="LSQ268" s="683"/>
      <c r="LSR268" s="683"/>
      <c r="LSS268" s="683"/>
      <c r="LST268" s="683"/>
      <c r="LSU268" s="683"/>
      <c r="LSV268" s="683"/>
      <c r="LSW268" s="683"/>
      <c r="LSX268" s="683"/>
      <c r="LSY268" s="683"/>
      <c r="LSZ268" s="683"/>
      <c r="LTA268" s="683"/>
      <c r="LTB268" s="683"/>
      <c r="LTC268" s="683"/>
      <c r="LTD268" s="683"/>
      <c r="LTE268" s="683"/>
      <c r="LTF268" s="683"/>
      <c r="LTG268" s="683"/>
      <c r="LTH268" s="683"/>
      <c r="LTI268" s="683"/>
      <c r="LTJ268" s="683"/>
      <c r="LTK268" s="683"/>
      <c r="LTL268" s="683"/>
      <c r="LTM268" s="683"/>
      <c r="LTN268" s="683"/>
      <c r="LTO268" s="683"/>
      <c r="LTP268" s="683"/>
      <c r="LTQ268" s="683"/>
      <c r="LTR268" s="683"/>
      <c r="LTS268" s="683"/>
      <c r="LTT268" s="683"/>
      <c r="LTU268" s="683"/>
      <c r="LTV268" s="683"/>
      <c r="LTW268" s="683"/>
      <c r="LTX268" s="683"/>
      <c r="LTY268" s="683"/>
      <c r="LTZ268" s="683"/>
      <c r="LUA268" s="683"/>
      <c r="LUB268" s="683"/>
      <c r="LUC268" s="683"/>
      <c r="LUD268" s="683"/>
      <c r="LUE268" s="683"/>
      <c r="LUF268" s="683"/>
      <c r="LUG268" s="683"/>
      <c r="LUH268" s="683"/>
      <c r="LUI268" s="683"/>
      <c r="LUJ268" s="683"/>
      <c r="LUK268" s="683"/>
      <c r="LUL268" s="683"/>
      <c r="LUM268" s="683"/>
      <c r="LUN268" s="683"/>
      <c r="LUO268" s="683"/>
      <c r="LUP268" s="683"/>
      <c r="LUQ268" s="683"/>
      <c r="LUR268" s="683"/>
      <c r="LUS268" s="683"/>
      <c r="LUT268" s="683"/>
      <c r="LUU268" s="683"/>
      <c r="LUV268" s="683"/>
      <c r="LUW268" s="683"/>
      <c r="LUX268" s="683"/>
      <c r="LUY268" s="683"/>
      <c r="LUZ268" s="683"/>
      <c r="LVA268" s="683"/>
      <c r="LVB268" s="683"/>
      <c r="LVC268" s="683"/>
      <c r="LVD268" s="683"/>
      <c r="LVE268" s="683"/>
      <c r="LVF268" s="683"/>
      <c r="LVG268" s="683"/>
      <c r="LVH268" s="683"/>
      <c r="LVI268" s="683"/>
      <c r="LVJ268" s="683"/>
      <c r="LVK268" s="683"/>
      <c r="LVL268" s="683"/>
      <c r="LVM268" s="683"/>
      <c r="LVN268" s="683"/>
      <c r="LVO268" s="683"/>
      <c r="LVP268" s="683"/>
      <c r="LVQ268" s="683"/>
      <c r="LVR268" s="683"/>
      <c r="LVS268" s="683"/>
      <c r="LVT268" s="683"/>
      <c r="LVU268" s="683"/>
      <c r="LVV268" s="683"/>
      <c r="LVW268" s="683"/>
      <c r="LVX268" s="683"/>
      <c r="LVY268" s="683"/>
      <c r="LVZ268" s="683"/>
      <c r="LWA268" s="683"/>
      <c r="LWB268" s="683"/>
      <c r="LWC268" s="683"/>
      <c r="LWD268" s="683"/>
      <c r="LWE268" s="683"/>
      <c r="LWF268" s="683"/>
      <c r="LWG268" s="683"/>
      <c r="LWH268" s="683"/>
      <c r="LWI268" s="683"/>
      <c r="LWJ268" s="683"/>
      <c r="LWK268" s="683"/>
      <c r="LWL268" s="683"/>
      <c r="LWM268" s="683"/>
      <c r="LWN268" s="683"/>
      <c r="LWO268" s="683"/>
      <c r="LWP268" s="683"/>
      <c r="LWQ268" s="683"/>
      <c r="LWR268" s="683"/>
      <c r="LWS268" s="683"/>
      <c r="LWT268" s="683"/>
      <c r="LWU268" s="683"/>
      <c r="LWV268" s="683"/>
      <c r="LWW268" s="683"/>
      <c r="LWX268" s="683"/>
      <c r="LWY268" s="683"/>
      <c r="LWZ268" s="683"/>
      <c r="LXA268" s="683"/>
      <c r="LXB268" s="683"/>
      <c r="LXC268" s="683"/>
      <c r="LXD268" s="683"/>
      <c r="LXE268" s="683"/>
      <c r="LXF268" s="683"/>
      <c r="LXG268" s="683"/>
      <c r="LXH268" s="683"/>
      <c r="LXI268" s="683"/>
      <c r="LXJ268" s="683"/>
      <c r="LXK268" s="683"/>
      <c r="LXL268" s="683"/>
      <c r="LXM268" s="683"/>
      <c r="LXN268" s="683"/>
      <c r="LXO268" s="683"/>
      <c r="LXP268" s="683"/>
      <c r="LXQ268" s="683"/>
      <c r="LXR268" s="683"/>
      <c r="LXS268" s="683"/>
      <c r="LXT268" s="683"/>
      <c r="LXU268" s="683"/>
      <c r="LXV268" s="683"/>
      <c r="LXW268" s="683"/>
      <c r="LXX268" s="683"/>
      <c r="LXY268" s="683"/>
      <c r="LXZ268" s="683"/>
      <c r="LYA268" s="683"/>
      <c r="LYB268" s="683"/>
      <c r="LYC268" s="683"/>
      <c r="LYD268" s="683"/>
      <c r="LYE268" s="683"/>
      <c r="LYF268" s="683"/>
      <c r="LYG268" s="683"/>
      <c r="LYH268" s="683"/>
      <c r="LYI268" s="683"/>
      <c r="LYJ268" s="683"/>
      <c r="LYK268" s="683"/>
      <c r="LYL268" s="683"/>
      <c r="LYM268" s="683"/>
      <c r="LYN268" s="683"/>
      <c r="LYO268" s="683"/>
      <c r="LYP268" s="683"/>
      <c r="LYQ268" s="683"/>
      <c r="LYR268" s="683"/>
      <c r="LYS268" s="683"/>
      <c r="LYT268" s="683"/>
      <c r="LYU268" s="683"/>
      <c r="LYV268" s="683"/>
      <c r="LYW268" s="683"/>
      <c r="LYX268" s="683"/>
      <c r="LYY268" s="683"/>
      <c r="LYZ268" s="683"/>
      <c r="LZA268" s="683"/>
      <c r="LZB268" s="683"/>
      <c r="LZC268" s="683"/>
      <c r="LZD268" s="683"/>
      <c r="LZE268" s="683"/>
      <c r="LZF268" s="683"/>
      <c r="LZG268" s="683"/>
      <c r="LZH268" s="683"/>
      <c r="LZI268" s="683"/>
      <c r="LZJ268" s="683"/>
      <c r="LZK268" s="683"/>
      <c r="LZL268" s="683"/>
      <c r="LZM268" s="683"/>
      <c r="LZN268" s="683"/>
      <c r="LZO268" s="683"/>
      <c r="LZP268" s="683"/>
      <c r="LZQ268" s="683"/>
      <c r="LZR268" s="683"/>
      <c r="LZS268" s="683"/>
      <c r="LZT268" s="683"/>
      <c r="LZU268" s="683"/>
      <c r="LZV268" s="683"/>
      <c r="LZW268" s="683"/>
      <c r="LZX268" s="683"/>
      <c r="LZY268" s="683"/>
      <c r="LZZ268" s="683"/>
      <c r="MAA268" s="683"/>
      <c r="MAB268" s="683"/>
      <c r="MAC268" s="683"/>
      <c r="MAD268" s="683"/>
      <c r="MAE268" s="683"/>
      <c r="MAF268" s="683"/>
      <c r="MAG268" s="683"/>
      <c r="MAH268" s="683"/>
      <c r="MAI268" s="683"/>
      <c r="MAJ268" s="683"/>
      <c r="MAK268" s="683"/>
      <c r="MAL268" s="683"/>
      <c r="MAM268" s="683"/>
      <c r="MAN268" s="683"/>
      <c r="MAO268" s="683"/>
      <c r="MAP268" s="683"/>
      <c r="MAQ268" s="683"/>
      <c r="MAR268" s="683"/>
      <c r="MAS268" s="683"/>
      <c r="MAT268" s="683"/>
      <c r="MAU268" s="683"/>
      <c r="MAV268" s="683"/>
      <c r="MAW268" s="683"/>
      <c r="MAX268" s="683"/>
      <c r="MAY268" s="683"/>
      <c r="MAZ268" s="683"/>
      <c r="MBA268" s="683"/>
      <c r="MBB268" s="683"/>
      <c r="MBC268" s="683"/>
      <c r="MBD268" s="683"/>
      <c r="MBE268" s="683"/>
      <c r="MBF268" s="683"/>
      <c r="MBG268" s="683"/>
      <c r="MBH268" s="683"/>
      <c r="MBI268" s="683"/>
      <c r="MBJ268" s="683"/>
      <c r="MBK268" s="683"/>
      <c r="MBL268" s="683"/>
      <c r="MBM268" s="683"/>
      <c r="MBN268" s="683"/>
      <c r="MBO268" s="683"/>
      <c r="MBP268" s="683"/>
      <c r="MBQ268" s="683"/>
      <c r="MBR268" s="683"/>
      <c r="MBS268" s="683"/>
      <c r="MBT268" s="683"/>
      <c r="MBU268" s="683"/>
      <c r="MBV268" s="683"/>
      <c r="MBW268" s="683"/>
      <c r="MBX268" s="683"/>
      <c r="MBY268" s="683"/>
      <c r="MBZ268" s="683"/>
      <c r="MCA268" s="683"/>
      <c r="MCB268" s="683"/>
      <c r="MCC268" s="683"/>
      <c r="MCD268" s="683"/>
      <c r="MCE268" s="683"/>
      <c r="MCF268" s="683"/>
      <c r="MCG268" s="683"/>
      <c r="MCH268" s="683"/>
      <c r="MCI268" s="683"/>
      <c r="MCJ268" s="683"/>
      <c r="MCK268" s="683"/>
      <c r="MCL268" s="683"/>
      <c r="MCM268" s="683"/>
      <c r="MCN268" s="683"/>
      <c r="MCO268" s="683"/>
      <c r="MCP268" s="683"/>
      <c r="MCQ268" s="683"/>
      <c r="MCR268" s="683"/>
      <c r="MCS268" s="683"/>
      <c r="MCT268" s="683"/>
      <c r="MCU268" s="683"/>
      <c r="MCV268" s="683"/>
      <c r="MCW268" s="683"/>
      <c r="MCX268" s="683"/>
      <c r="MCY268" s="683"/>
      <c r="MCZ268" s="683"/>
      <c r="MDA268" s="683"/>
      <c r="MDB268" s="683"/>
      <c r="MDC268" s="683"/>
      <c r="MDD268" s="683"/>
      <c r="MDE268" s="683"/>
      <c r="MDF268" s="683"/>
      <c r="MDG268" s="683"/>
      <c r="MDH268" s="683"/>
      <c r="MDI268" s="683"/>
      <c r="MDJ268" s="683"/>
      <c r="MDK268" s="683"/>
      <c r="MDL268" s="683"/>
      <c r="MDM268" s="683"/>
      <c r="MDN268" s="683"/>
      <c r="MDO268" s="683"/>
      <c r="MDP268" s="683"/>
      <c r="MDQ268" s="683"/>
      <c r="MDR268" s="683"/>
      <c r="MDS268" s="683"/>
      <c r="MDT268" s="683"/>
      <c r="MDU268" s="683"/>
      <c r="MDV268" s="683"/>
      <c r="MDW268" s="683"/>
      <c r="MDX268" s="683"/>
      <c r="MDY268" s="683"/>
      <c r="MDZ268" s="683"/>
      <c r="MEA268" s="683"/>
      <c r="MEB268" s="683"/>
      <c r="MEC268" s="683"/>
      <c r="MED268" s="683"/>
      <c r="MEE268" s="683"/>
      <c r="MEF268" s="683"/>
      <c r="MEG268" s="683"/>
      <c r="MEH268" s="683"/>
      <c r="MEI268" s="683"/>
      <c r="MEJ268" s="683"/>
      <c r="MEK268" s="683"/>
      <c r="MEL268" s="683"/>
      <c r="MEM268" s="683"/>
      <c r="MEN268" s="683"/>
      <c r="MEO268" s="683"/>
      <c r="MEP268" s="683"/>
      <c r="MEQ268" s="683"/>
      <c r="MER268" s="683"/>
      <c r="MES268" s="683"/>
      <c r="MET268" s="683"/>
      <c r="MEU268" s="683"/>
      <c r="MEV268" s="683"/>
      <c r="MEW268" s="683"/>
      <c r="MEX268" s="683"/>
      <c r="MEY268" s="683"/>
      <c r="MEZ268" s="683"/>
      <c r="MFA268" s="683"/>
      <c r="MFB268" s="683"/>
      <c r="MFC268" s="683"/>
      <c r="MFD268" s="683"/>
      <c r="MFE268" s="683"/>
      <c r="MFF268" s="683"/>
      <c r="MFG268" s="683"/>
      <c r="MFH268" s="683"/>
      <c r="MFI268" s="683"/>
      <c r="MFJ268" s="683"/>
      <c r="MFK268" s="683"/>
      <c r="MFL268" s="683"/>
      <c r="MFM268" s="683"/>
      <c r="MFN268" s="683"/>
      <c r="MFO268" s="683"/>
      <c r="MFP268" s="683"/>
      <c r="MFQ268" s="683"/>
      <c r="MFR268" s="683"/>
      <c r="MFS268" s="683"/>
      <c r="MFT268" s="683"/>
      <c r="MFU268" s="683"/>
      <c r="MFV268" s="683"/>
      <c r="MFW268" s="683"/>
      <c r="MFX268" s="683"/>
      <c r="MFY268" s="683"/>
      <c r="MFZ268" s="683"/>
      <c r="MGA268" s="683"/>
      <c r="MGB268" s="683"/>
      <c r="MGC268" s="683"/>
      <c r="MGD268" s="683"/>
      <c r="MGE268" s="683"/>
      <c r="MGF268" s="683"/>
      <c r="MGG268" s="683"/>
      <c r="MGH268" s="683"/>
      <c r="MGI268" s="683"/>
      <c r="MGJ268" s="683"/>
      <c r="MGK268" s="683"/>
      <c r="MGL268" s="683"/>
      <c r="MGM268" s="683"/>
      <c r="MGN268" s="683"/>
      <c r="MGO268" s="683"/>
      <c r="MGP268" s="683"/>
      <c r="MGQ268" s="683"/>
      <c r="MGR268" s="683"/>
      <c r="MGS268" s="683"/>
      <c r="MGT268" s="683"/>
      <c r="MGU268" s="683"/>
      <c r="MGV268" s="683"/>
      <c r="MGW268" s="683"/>
      <c r="MGX268" s="683"/>
      <c r="MGY268" s="683"/>
      <c r="MGZ268" s="683"/>
      <c r="MHA268" s="683"/>
      <c r="MHB268" s="683"/>
      <c r="MHC268" s="683"/>
      <c r="MHD268" s="683"/>
      <c r="MHE268" s="683"/>
      <c r="MHF268" s="683"/>
      <c r="MHG268" s="683"/>
      <c r="MHH268" s="683"/>
      <c r="MHI268" s="683"/>
      <c r="MHJ268" s="683"/>
      <c r="MHK268" s="683"/>
      <c r="MHL268" s="683"/>
      <c r="MHM268" s="683"/>
      <c r="MHN268" s="683"/>
      <c r="MHO268" s="683"/>
      <c r="MHP268" s="683"/>
      <c r="MHQ268" s="683"/>
      <c r="MHR268" s="683"/>
      <c r="MHS268" s="683"/>
      <c r="MHT268" s="683"/>
      <c r="MHU268" s="683"/>
      <c r="MHV268" s="683"/>
      <c r="MHW268" s="683"/>
      <c r="MHX268" s="683"/>
      <c r="MHY268" s="683"/>
      <c r="MHZ268" s="683"/>
      <c r="MIA268" s="683"/>
      <c r="MIB268" s="683"/>
      <c r="MIC268" s="683"/>
      <c r="MID268" s="683"/>
      <c r="MIE268" s="683"/>
      <c r="MIF268" s="683"/>
      <c r="MIG268" s="683"/>
      <c r="MIH268" s="683"/>
      <c r="MII268" s="683"/>
      <c r="MIJ268" s="683"/>
      <c r="MIK268" s="683"/>
      <c r="MIL268" s="683"/>
      <c r="MIM268" s="683"/>
      <c r="MIN268" s="683"/>
      <c r="MIO268" s="683"/>
      <c r="MIP268" s="683"/>
      <c r="MIQ268" s="683"/>
      <c r="MIR268" s="683"/>
      <c r="MIS268" s="683"/>
      <c r="MIT268" s="683"/>
      <c r="MIU268" s="683"/>
      <c r="MIV268" s="683"/>
      <c r="MIW268" s="683"/>
      <c r="MIX268" s="683"/>
      <c r="MIY268" s="683"/>
      <c r="MIZ268" s="683"/>
      <c r="MJA268" s="683"/>
      <c r="MJB268" s="683"/>
      <c r="MJC268" s="683"/>
      <c r="MJD268" s="683"/>
      <c r="MJE268" s="683"/>
      <c r="MJF268" s="683"/>
      <c r="MJG268" s="683"/>
      <c r="MJH268" s="683"/>
      <c r="MJI268" s="683"/>
      <c r="MJJ268" s="683"/>
      <c r="MJK268" s="683"/>
      <c r="MJL268" s="683"/>
      <c r="MJM268" s="683"/>
      <c r="MJN268" s="683"/>
      <c r="MJO268" s="683"/>
      <c r="MJP268" s="683"/>
      <c r="MJQ268" s="683"/>
      <c r="MJR268" s="683"/>
      <c r="MJS268" s="683"/>
      <c r="MJT268" s="683"/>
      <c r="MJU268" s="683"/>
      <c r="MJV268" s="683"/>
      <c r="MJW268" s="683"/>
      <c r="MJX268" s="683"/>
      <c r="MJY268" s="683"/>
      <c r="MJZ268" s="683"/>
      <c r="MKA268" s="683"/>
      <c r="MKB268" s="683"/>
      <c r="MKC268" s="683"/>
      <c r="MKD268" s="683"/>
      <c r="MKE268" s="683"/>
      <c r="MKF268" s="683"/>
      <c r="MKG268" s="683"/>
      <c r="MKH268" s="683"/>
      <c r="MKI268" s="683"/>
      <c r="MKJ268" s="683"/>
      <c r="MKK268" s="683"/>
      <c r="MKL268" s="683"/>
      <c r="MKM268" s="683"/>
      <c r="MKN268" s="683"/>
      <c r="MKO268" s="683"/>
      <c r="MKP268" s="683"/>
      <c r="MKQ268" s="683"/>
      <c r="MKR268" s="683"/>
      <c r="MKS268" s="683"/>
      <c r="MKT268" s="683"/>
      <c r="MKU268" s="683"/>
      <c r="MKV268" s="683"/>
      <c r="MKW268" s="683"/>
      <c r="MKX268" s="683"/>
      <c r="MKY268" s="683"/>
      <c r="MKZ268" s="683"/>
      <c r="MLA268" s="683"/>
      <c r="MLB268" s="683"/>
      <c r="MLC268" s="683"/>
      <c r="MLD268" s="683"/>
      <c r="MLE268" s="683"/>
      <c r="MLF268" s="683"/>
      <c r="MLG268" s="683"/>
      <c r="MLH268" s="683"/>
      <c r="MLI268" s="683"/>
      <c r="MLJ268" s="683"/>
      <c r="MLK268" s="683"/>
      <c r="MLL268" s="683"/>
      <c r="MLM268" s="683"/>
      <c r="MLN268" s="683"/>
      <c r="MLO268" s="683"/>
      <c r="MLP268" s="683"/>
      <c r="MLQ268" s="683"/>
      <c r="MLR268" s="683"/>
      <c r="MLS268" s="683"/>
      <c r="MLT268" s="683"/>
      <c r="MLU268" s="683"/>
      <c r="MLV268" s="683"/>
      <c r="MLW268" s="683"/>
      <c r="MLX268" s="683"/>
      <c r="MLY268" s="683"/>
      <c r="MLZ268" s="683"/>
      <c r="MMA268" s="683"/>
      <c r="MMB268" s="683"/>
      <c r="MMC268" s="683"/>
      <c r="MMD268" s="683"/>
      <c r="MME268" s="683"/>
      <c r="MMF268" s="683"/>
      <c r="MMG268" s="683"/>
      <c r="MMH268" s="683"/>
      <c r="MMI268" s="683"/>
      <c r="MMJ268" s="683"/>
      <c r="MMK268" s="683"/>
      <c r="MML268" s="683"/>
      <c r="MMM268" s="683"/>
      <c r="MMN268" s="683"/>
      <c r="MMO268" s="683"/>
      <c r="MMP268" s="683"/>
      <c r="MMQ268" s="683"/>
      <c r="MMR268" s="683"/>
      <c r="MMS268" s="683"/>
      <c r="MMT268" s="683"/>
      <c r="MMU268" s="683"/>
      <c r="MMV268" s="683"/>
      <c r="MMW268" s="683"/>
      <c r="MMX268" s="683"/>
      <c r="MMY268" s="683"/>
      <c r="MMZ268" s="683"/>
      <c r="MNA268" s="683"/>
      <c r="MNB268" s="683"/>
      <c r="MNC268" s="683"/>
      <c r="MND268" s="683"/>
      <c r="MNE268" s="683"/>
      <c r="MNF268" s="683"/>
      <c r="MNG268" s="683"/>
      <c r="MNH268" s="683"/>
      <c r="MNI268" s="683"/>
      <c r="MNJ268" s="683"/>
      <c r="MNK268" s="683"/>
      <c r="MNL268" s="683"/>
      <c r="MNM268" s="683"/>
      <c r="MNN268" s="683"/>
      <c r="MNO268" s="683"/>
      <c r="MNP268" s="683"/>
      <c r="MNQ268" s="683"/>
      <c r="MNR268" s="683"/>
      <c r="MNS268" s="683"/>
      <c r="MNT268" s="683"/>
      <c r="MNU268" s="683"/>
      <c r="MNV268" s="683"/>
      <c r="MNW268" s="683"/>
      <c r="MNX268" s="683"/>
      <c r="MNY268" s="683"/>
      <c r="MNZ268" s="683"/>
      <c r="MOA268" s="683"/>
      <c r="MOB268" s="683"/>
      <c r="MOC268" s="683"/>
      <c r="MOD268" s="683"/>
      <c r="MOE268" s="683"/>
      <c r="MOF268" s="683"/>
      <c r="MOG268" s="683"/>
      <c r="MOH268" s="683"/>
      <c r="MOI268" s="683"/>
      <c r="MOJ268" s="683"/>
      <c r="MOK268" s="683"/>
      <c r="MOL268" s="683"/>
      <c r="MOM268" s="683"/>
      <c r="MON268" s="683"/>
      <c r="MOO268" s="683"/>
      <c r="MOP268" s="683"/>
      <c r="MOQ268" s="683"/>
      <c r="MOR268" s="683"/>
      <c r="MOS268" s="683"/>
      <c r="MOT268" s="683"/>
      <c r="MOU268" s="683"/>
      <c r="MOV268" s="683"/>
      <c r="MOW268" s="683"/>
      <c r="MOX268" s="683"/>
      <c r="MOY268" s="683"/>
      <c r="MOZ268" s="683"/>
      <c r="MPA268" s="683"/>
      <c r="MPB268" s="683"/>
      <c r="MPC268" s="683"/>
      <c r="MPD268" s="683"/>
      <c r="MPE268" s="683"/>
      <c r="MPF268" s="683"/>
      <c r="MPG268" s="683"/>
      <c r="MPH268" s="683"/>
      <c r="MPI268" s="683"/>
      <c r="MPJ268" s="683"/>
      <c r="MPK268" s="683"/>
      <c r="MPL268" s="683"/>
      <c r="MPM268" s="683"/>
      <c r="MPN268" s="683"/>
      <c r="MPO268" s="683"/>
      <c r="MPP268" s="683"/>
      <c r="MPQ268" s="683"/>
      <c r="MPR268" s="683"/>
      <c r="MPS268" s="683"/>
      <c r="MPT268" s="683"/>
      <c r="MPU268" s="683"/>
      <c r="MPV268" s="683"/>
      <c r="MPW268" s="683"/>
      <c r="MPX268" s="683"/>
      <c r="MPY268" s="683"/>
      <c r="MPZ268" s="683"/>
      <c r="MQA268" s="683"/>
      <c r="MQB268" s="683"/>
      <c r="MQC268" s="683"/>
      <c r="MQD268" s="683"/>
      <c r="MQE268" s="683"/>
      <c r="MQF268" s="683"/>
      <c r="MQG268" s="683"/>
      <c r="MQH268" s="683"/>
      <c r="MQI268" s="683"/>
      <c r="MQJ268" s="683"/>
      <c r="MQK268" s="683"/>
      <c r="MQL268" s="683"/>
      <c r="MQM268" s="683"/>
      <c r="MQN268" s="683"/>
      <c r="MQO268" s="683"/>
      <c r="MQP268" s="683"/>
      <c r="MQQ268" s="683"/>
      <c r="MQR268" s="683"/>
      <c r="MQS268" s="683"/>
      <c r="MQT268" s="683"/>
      <c r="MQU268" s="683"/>
      <c r="MQV268" s="683"/>
      <c r="MQW268" s="683"/>
      <c r="MQX268" s="683"/>
      <c r="MQY268" s="683"/>
      <c r="MQZ268" s="683"/>
      <c r="MRA268" s="683"/>
      <c r="MRB268" s="683"/>
      <c r="MRC268" s="683"/>
      <c r="MRD268" s="683"/>
      <c r="MRE268" s="683"/>
      <c r="MRF268" s="683"/>
      <c r="MRG268" s="683"/>
      <c r="MRH268" s="683"/>
      <c r="MRI268" s="683"/>
      <c r="MRJ268" s="683"/>
      <c r="MRK268" s="683"/>
      <c r="MRL268" s="683"/>
      <c r="MRM268" s="683"/>
      <c r="MRN268" s="683"/>
      <c r="MRO268" s="683"/>
      <c r="MRP268" s="683"/>
      <c r="MRQ268" s="683"/>
      <c r="MRR268" s="683"/>
      <c r="MRS268" s="683"/>
      <c r="MRT268" s="683"/>
      <c r="MRU268" s="683"/>
      <c r="MRV268" s="683"/>
      <c r="MRW268" s="683"/>
      <c r="MRX268" s="683"/>
      <c r="MRY268" s="683"/>
      <c r="MRZ268" s="683"/>
      <c r="MSA268" s="683"/>
      <c r="MSB268" s="683"/>
      <c r="MSC268" s="683"/>
      <c r="MSD268" s="683"/>
      <c r="MSE268" s="683"/>
      <c r="MSF268" s="683"/>
      <c r="MSG268" s="683"/>
      <c r="MSH268" s="683"/>
      <c r="MSI268" s="683"/>
      <c r="MSJ268" s="683"/>
      <c r="MSK268" s="683"/>
      <c r="MSL268" s="683"/>
      <c r="MSM268" s="683"/>
      <c r="MSN268" s="683"/>
      <c r="MSO268" s="683"/>
      <c r="MSP268" s="683"/>
      <c r="MSQ268" s="683"/>
      <c r="MSR268" s="683"/>
      <c r="MSS268" s="683"/>
      <c r="MST268" s="683"/>
      <c r="MSU268" s="683"/>
      <c r="MSV268" s="683"/>
      <c r="MSW268" s="683"/>
      <c r="MSX268" s="683"/>
      <c r="MSY268" s="683"/>
      <c r="MSZ268" s="683"/>
      <c r="MTA268" s="683"/>
      <c r="MTB268" s="683"/>
      <c r="MTC268" s="683"/>
      <c r="MTD268" s="683"/>
      <c r="MTE268" s="683"/>
      <c r="MTF268" s="683"/>
      <c r="MTG268" s="683"/>
      <c r="MTH268" s="683"/>
      <c r="MTI268" s="683"/>
      <c r="MTJ268" s="683"/>
      <c r="MTK268" s="683"/>
      <c r="MTL268" s="683"/>
      <c r="MTM268" s="683"/>
      <c r="MTN268" s="683"/>
      <c r="MTO268" s="683"/>
      <c r="MTP268" s="683"/>
      <c r="MTQ268" s="683"/>
      <c r="MTR268" s="683"/>
      <c r="MTS268" s="683"/>
      <c r="MTT268" s="683"/>
      <c r="MTU268" s="683"/>
      <c r="MTV268" s="683"/>
      <c r="MTW268" s="683"/>
      <c r="MTX268" s="683"/>
      <c r="MTY268" s="683"/>
      <c r="MTZ268" s="683"/>
      <c r="MUA268" s="683"/>
      <c r="MUB268" s="683"/>
      <c r="MUC268" s="683"/>
      <c r="MUD268" s="683"/>
      <c r="MUE268" s="683"/>
      <c r="MUF268" s="683"/>
      <c r="MUG268" s="683"/>
      <c r="MUH268" s="683"/>
      <c r="MUI268" s="683"/>
      <c r="MUJ268" s="683"/>
      <c r="MUK268" s="683"/>
      <c r="MUL268" s="683"/>
      <c r="MUM268" s="683"/>
      <c r="MUN268" s="683"/>
      <c r="MUO268" s="683"/>
      <c r="MUP268" s="683"/>
      <c r="MUQ268" s="683"/>
      <c r="MUR268" s="683"/>
      <c r="MUS268" s="683"/>
      <c r="MUT268" s="683"/>
      <c r="MUU268" s="683"/>
      <c r="MUV268" s="683"/>
      <c r="MUW268" s="683"/>
      <c r="MUX268" s="683"/>
      <c r="MUY268" s="683"/>
      <c r="MUZ268" s="683"/>
      <c r="MVA268" s="683"/>
      <c r="MVB268" s="683"/>
      <c r="MVC268" s="683"/>
      <c r="MVD268" s="683"/>
      <c r="MVE268" s="683"/>
      <c r="MVF268" s="683"/>
      <c r="MVG268" s="683"/>
      <c r="MVH268" s="683"/>
      <c r="MVI268" s="683"/>
      <c r="MVJ268" s="683"/>
      <c r="MVK268" s="683"/>
      <c r="MVL268" s="683"/>
      <c r="MVM268" s="683"/>
      <c r="MVN268" s="683"/>
      <c r="MVO268" s="683"/>
      <c r="MVP268" s="683"/>
      <c r="MVQ268" s="683"/>
      <c r="MVR268" s="683"/>
      <c r="MVS268" s="683"/>
      <c r="MVT268" s="683"/>
      <c r="MVU268" s="683"/>
      <c r="MVV268" s="683"/>
      <c r="MVW268" s="683"/>
      <c r="MVX268" s="683"/>
      <c r="MVY268" s="683"/>
      <c r="MVZ268" s="683"/>
      <c r="MWA268" s="683"/>
      <c r="MWB268" s="683"/>
      <c r="MWC268" s="683"/>
      <c r="MWD268" s="683"/>
      <c r="MWE268" s="683"/>
      <c r="MWF268" s="683"/>
      <c r="MWG268" s="683"/>
      <c r="MWH268" s="683"/>
      <c r="MWI268" s="683"/>
      <c r="MWJ268" s="683"/>
      <c r="MWK268" s="683"/>
      <c r="MWL268" s="683"/>
      <c r="MWM268" s="683"/>
      <c r="MWN268" s="683"/>
      <c r="MWO268" s="683"/>
      <c r="MWP268" s="683"/>
      <c r="MWQ268" s="683"/>
      <c r="MWR268" s="683"/>
      <c r="MWS268" s="683"/>
      <c r="MWT268" s="683"/>
      <c r="MWU268" s="683"/>
      <c r="MWV268" s="683"/>
      <c r="MWW268" s="683"/>
      <c r="MWX268" s="683"/>
      <c r="MWY268" s="683"/>
      <c r="MWZ268" s="683"/>
      <c r="MXA268" s="683"/>
      <c r="MXB268" s="683"/>
      <c r="MXC268" s="683"/>
      <c r="MXD268" s="683"/>
      <c r="MXE268" s="683"/>
      <c r="MXF268" s="683"/>
      <c r="MXG268" s="683"/>
      <c r="MXH268" s="683"/>
      <c r="MXI268" s="683"/>
      <c r="MXJ268" s="683"/>
      <c r="MXK268" s="683"/>
      <c r="MXL268" s="683"/>
      <c r="MXM268" s="683"/>
      <c r="MXN268" s="683"/>
      <c r="MXO268" s="683"/>
      <c r="MXP268" s="683"/>
      <c r="MXQ268" s="683"/>
      <c r="MXR268" s="683"/>
      <c r="MXS268" s="683"/>
      <c r="MXT268" s="683"/>
      <c r="MXU268" s="683"/>
      <c r="MXV268" s="683"/>
      <c r="MXW268" s="683"/>
      <c r="MXX268" s="683"/>
      <c r="MXY268" s="683"/>
      <c r="MXZ268" s="683"/>
      <c r="MYA268" s="683"/>
      <c r="MYB268" s="683"/>
      <c r="MYC268" s="683"/>
      <c r="MYD268" s="683"/>
      <c r="MYE268" s="683"/>
      <c r="MYF268" s="683"/>
      <c r="MYG268" s="683"/>
      <c r="MYH268" s="683"/>
      <c r="MYI268" s="683"/>
      <c r="MYJ268" s="683"/>
      <c r="MYK268" s="683"/>
      <c r="MYL268" s="683"/>
      <c r="MYM268" s="683"/>
      <c r="MYN268" s="683"/>
      <c r="MYO268" s="683"/>
      <c r="MYP268" s="683"/>
      <c r="MYQ268" s="683"/>
      <c r="MYR268" s="683"/>
      <c r="MYS268" s="683"/>
      <c r="MYT268" s="683"/>
      <c r="MYU268" s="683"/>
      <c r="MYV268" s="683"/>
      <c r="MYW268" s="683"/>
      <c r="MYX268" s="683"/>
      <c r="MYY268" s="683"/>
      <c r="MYZ268" s="683"/>
      <c r="MZA268" s="683"/>
      <c r="MZB268" s="683"/>
      <c r="MZC268" s="683"/>
      <c r="MZD268" s="683"/>
      <c r="MZE268" s="683"/>
      <c r="MZF268" s="683"/>
      <c r="MZG268" s="683"/>
      <c r="MZH268" s="683"/>
      <c r="MZI268" s="683"/>
      <c r="MZJ268" s="683"/>
      <c r="MZK268" s="683"/>
      <c r="MZL268" s="683"/>
      <c r="MZM268" s="683"/>
      <c r="MZN268" s="683"/>
      <c r="MZO268" s="683"/>
      <c r="MZP268" s="683"/>
      <c r="MZQ268" s="683"/>
      <c r="MZR268" s="683"/>
      <c r="MZS268" s="683"/>
      <c r="MZT268" s="683"/>
      <c r="MZU268" s="683"/>
      <c r="MZV268" s="683"/>
      <c r="MZW268" s="683"/>
      <c r="MZX268" s="683"/>
      <c r="MZY268" s="683"/>
      <c r="MZZ268" s="683"/>
      <c r="NAA268" s="683"/>
      <c r="NAB268" s="683"/>
      <c r="NAC268" s="683"/>
      <c r="NAD268" s="683"/>
      <c r="NAE268" s="683"/>
      <c r="NAF268" s="683"/>
      <c r="NAG268" s="683"/>
      <c r="NAH268" s="683"/>
      <c r="NAI268" s="683"/>
      <c r="NAJ268" s="683"/>
      <c r="NAK268" s="683"/>
      <c r="NAL268" s="683"/>
      <c r="NAM268" s="683"/>
      <c r="NAN268" s="683"/>
      <c r="NAO268" s="683"/>
      <c r="NAP268" s="683"/>
      <c r="NAQ268" s="683"/>
      <c r="NAR268" s="683"/>
      <c r="NAS268" s="683"/>
      <c r="NAT268" s="683"/>
      <c r="NAU268" s="683"/>
      <c r="NAV268" s="683"/>
      <c r="NAW268" s="683"/>
      <c r="NAX268" s="683"/>
      <c r="NAY268" s="683"/>
      <c r="NAZ268" s="683"/>
      <c r="NBA268" s="683"/>
      <c r="NBB268" s="683"/>
      <c r="NBC268" s="683"/>
      <c r="NBD268" s="683"/>
      <c r="NBE268" s="683"/>
      <c r="NBF268" s="683"/>
      <c r="NBG268" s="683"/>
      <c r="NBH268" s="683"/>
      <c r="NBI268" s="683"/>
      <c r="NBJ268" s="683"/>
      <c r="NBK268" s="683"/>
      <c r="NBL268" s="683"/>
      <c r="NBM268" s="683"/>
      <c r="NBN268" s="683"/>
      <c r="NBO268" s="683"/>
      <c r="NBP268" s="683"/>
      <c r="NBQ268" s="683"/>
      <c r="NBR268" s="683"/>
      <c r="NBS268" s="683"/>
      <c r="NBT268" s="683"/>
      <c r="NBU268" s="683"/>
      <c r="NBV268" s="683"/>
      <c r="NBW268" s="683"/>
      <c r="NBX268" s="683"/>
      <c r="NBY268" s="683"/>
      <c r="NBZ268" s="683"/>
      <c r="NCA268" s="683"/>
      <c r="NCB268" s="683"/>
      <c r="NCC268" s="683"/>
      <c r="NCD268" s="683"/>
      <c r="NCE268" s="683"/>
      <c r="NCF268" s="683"/>
      <c r="NCG268" s="683"/>
      <c r="NCH268" s="683"/>
      <c r="NCI268" s="683"/>
      <c r="NCJ268" s="683"/>
      <c r="NCK268" s="683"/>
      <c r="NCL268" s="683"/>
      <c r="NCM268" s="683"/>
      <c r="NCN268" s="683"/>
      <c r="NCO268" s="683"/>
      <c r="NCP268" s="683"/>
      <c r="NCQ268" s="683"/>
      <c r="NCR268" s="683"/>
      <c r="NCS268" s="683"/>
      <c r="NCT268" s="683"/>
      <c r="NCU268" s="683"/>
      <c r="NCV268" s="683"/>
      <c r="NCW268" s="683"/>
      <c r="NCX268" s="683"/>
      <c r="NCY268" s="683"/>
      <c r="NCZ268" s="683"/>
      <c r="NDA268" s="683"/>
      <c r="NDB268" s="683"/>
      <c r="NDC268" s="683"/>
      <c r="NDD268" s="683"/>
      <c r="NDE268" s="683"/>
      <c r="NDF268" s="683"/>
      <c r="NDG268" s="683"/>
      <c r="NDH268" s="683"/>
      <c r="NDI268" s="683"/>
      <c r="NDJ268" s="683"/>
      <c r="NDK268" s="683"/>
      <c r="NDL268" s="683"/>
      <c r="NDM268" s="683"/>
      <c r="NDN268" s="683"/>
      <c r="NDO268" s="683"/>
      <c r="NDP268" s="683"/>
      <c r="NDQ268" s="683"/>
      <c r="NDR268" s="683"/>
      <c r="NDS268" s="683"/>
      <c r="NDT268" s="683"/>
      <c r="NDU268" s="683"/>
      <c r="NDV268" s="683"/>
      <c r="NDW268" s="683"/>
      <c r="NDX268" s="683"/>
      <c r="NDY268" s="683"/>
      <c r="NDZ268" s="683"/>
      <c r="NEA268" s="683"/>
      <c r="NEB268" s="683"/>
      <c r="NEC268" s="683"/>
      <c r="NED268" s="683"/>
      <c r="NEE268" s="683"/>
      <c r="NEF268" s="683"/>
      <c r="NEG268" s="683"/>
      <c r="NEH268" s="683"/>
      <c r="NEI268" s="683"/>
      <c r="NEJ268" s="683"/>
      <c r="NEK268" s="683"/>
      <c r="NEL268" s="683"/>
      <c r="NEM268" s="683"/>
      <c r="NEN268" s="683"/>
      <c r="NEO268" s="683"/>
      <c r="NEP268" s="683"/>
      <c r="NEQ268" s="683"/>
      <c r="NER268" s="683"/>
      <c r="NES268" s="683"/>
      <c r="NET268" s="683"/>
      <c r="NEU268" s="683"/>
      <c r="NEV268" s="683"/>
      <c r="NEW268" s="683"/>
      <c r="NEX268" s="683"/>
      <c r="NEY268" s="683"/>
      <c r="NEZ268" s="683"/>
      <c r="NFA268" s="683"/>
      <c r="NFB268" s="683"/>
      <c r="NFC268" s="683"/>
      <c r="NFD268" s="683"/>
      <c r="NFE268" s="683"/>
      <c r="NFF268" s="683"/>
      <c r="NFG268" s="683"/>
      <c r="NFH268" s="683"/>
      <c r="NFI268" s="683"/>
      <c r="NFJ268" s="683"/>
      <c r="NFK268" s="683"/>
      <c r="NFL268" s="683"/>
      <c r="NFM268" s="683"/>
      <c r="NFN268" s="683"/>
      <c r="NFO268" s="683"/>
      <c r="NFP268" s="683"/>
      <c r="NFQ268" s="683"/>
      <c r="NFR268" s="683"/>
      <c r="NFS268" s="683"/>
      <c r="NFT268" s="683"/>
      <c r="NFU268" s="683"/>
      <c r="NFV268" s="683"/>
      <c r="NFW268" s="683"/>
      <c r="NFX268" s="683"/>
      <c r="NFY268" s="683"/>
      <c r="NFZ268" s="683"/>
      <c r="NGA268" s="683"/>
      <c r="NGB268" s="683"/>
      <c r="NGC268" s="683"/>
      <c r="NGD268" s="683"/>
      <c r="NGE268" s="683"/>
      <c r="NGF268" s="683"/>
      <c r="NGG268" s="683"/>
      <c r="NGH268" s="683"/>
      <c r="NGI268" s="683"/>
      <c r="NGJ268" s="683"/>
      <c r="NGK268" s="683"/>
      <c r="NGL268" s="683"/>
      <c r="NGM268" s="683"/>
      <c r="NGN268" s="683"/>
      <c r="NGO268" s="683"/>
      <c r="NGP268" s="683"/>
      <c r="NGQ268" s="683"/>
      <c r="NGR268" s="683"/>
      <c r="NGS268" s="683"/>
      <c r="NGT268" s="683"/>
      <c r="NGU268" s="683"/>
      <c r="NGV268" s="683"/>
      <c r="NGW268" s="683"/>
      <c r="NGX268" s="683"/>
      <c r="NGY268" s="683"/>
      <c r="NGZ268" s="683"/>
      <c r="NHA268" s="683"/>
      <c r="NHB268" s="683"/>
      <c r="NHC268" s="683"/>
      <c r="NHD268" s="683"/>
      <c r="NHE268" s="683"/>
      <c r="NHF268" s="683"/>
      <c r="NHG268" s="683"/>
      <c r="NHH268" s="683"/>
      <c r="NHI268" s="683"/>
      <c r="NHJ268" s="683"/>
      <c r="NHK268" s="683"/>
      <c r="NHL268" s="683"/>
      <c r="NHM268" s="683"/>
      <c r="NHN268" s="683"/>
      <c r="NHO268" s="683"/>
      <c r="NHP268" s="683"/>
      <c r="NHQ268" s="683"/>
      <c r="NHR268" s="683"/>
      <c r="NHS268" s="683"/>
      <c r="NHT268" s="683"/>
      <c r="NHU268" s="683"/>
      <c r="NHV268" s="683"/>
      <c r="NHW268" s="683"/>
      <c r="NHX268" s="683"/>
      <c r="NHY268" s="683"/>
      <c r="NHZ268" s="683"/>
      <c r="NIA268" s="683"/>
      <c r="NIB268" s="683"/>
      <c r="NIC268" s="683"/>
      <c r="NID268" s="683"/>
      <c r="NIE268" s="683"/>
      <c r="NIF268" s="683"/>
      <c r="NIG268" s="683"/>
      <c r="NIH268" s="683"/>
      <c r="NII268" s="683"/>
      <c r="NIJ268" s="683"/>
      <c r="NIK268" s="683"/>
      <c r="NIL268" s="683"/>
      <c r="NIM268" s="683"/>
      <c r="NIN268" s="683"/>
      <c r="NIO268" s="683"/>
      <c r="NIP268" s="683"/>
      <c r="NIQ268" s="683"/>
      <c r="NIR268" s="683"/>
      <c r="NIS268" s="683"/>
      <c r="NIT268" s="683"/>
      <c r="NIU268" s="683"/>
      <c r="NIV268" s="683"/>
      <c r="NIW268" s="683"/>
      <c r="NIX268" s="683"/>
      <c r="NIY268" s="683"/>
      <c r="NIZ268" s="683"/>
      <c r="NJA268" s="683"/>
      <c r="NJB268" s="683"/>
      <c r="NJC268" s="683"/>
      <c r="NJD268" s="683"/>
      <c r="NJE268" s="683"/>
      <c r="NJF268" s="683"/>
      <c r="NJG268" s="683"/>
      <c r="NJH268" s="683"/>
      <c r="NJI268" s="683"/>
      <c r="NJJ268" s="683"/>
      <c r="NJK268" s="683"/>
      <c r="NJL268" s="683"/>
      <c r="NJM268" s="683"/>
      <c r="NJN268" s="683"/>
      <c r="NJO268" s="683"/>
      <c r="NJP268" s="683"/>
      <c r="NJQ268" s="683"/>
      <c r="NJR268" s="683"/>
      <c r="NJS268" s="683"/>
      <c r="NJT268" s="683"/>
      <c r="NJU268" s="683"/>
      <c r="NJV268" s="683"/>
      <c r="NJW268" s="683"/>
      <c r="NJX268" s="683"/>
      <c r="NJY268" s="683"/>
      <c r="NJZ268" s="683"/>
      <c r="NKA268" s="683"/>
      <c r="NKB268" s="683"/>
      <c r="NKC268" s="683"/>
      <c r="NKD268" s="683"/>
      <c r="NKE268" s="683"/>
      <c r="NKF268" s="683"/>
      <c r="NKG268" s="683"/>
      <c r="NKH268" s="683"/>
      <c r="NKI268" s="683"/>
      <c r="NKJ268" s="683"/>
      <c r="NKK268" s="683"/>
      <c r="NKL268" s="683"/>
      <c r="NKM268" s="683"/>
      <c r="NKN268" s="683"/>
      <c r="NKO268" s="683"/>
      <c r="NKP268" s="683"/>
      <c r="NKQ268" s="683"/>
      <c r="NKR268" s="683"/>
      <c r="NKS268" s="683"/>
      <c r="NKT268" s="683"/>
      <c r="NKU268" s="683"/>
      <c r="NKV268" s="683"/>
      <c r="NKW268" s="683"/>
      <c r="NKX268" s="683"/>
      <c r="NKY268" s="683"/>
      <c r="NKZ268" s="683"/>
      <c r="NLA268" s="683"/>
      <c r="NLB268" s="683"/>
      <c r="NLC268" s="683"/>
      <c r="NLD268" s="683"/>
      <c r="NLE268" s="683"/>
      <c r="NLF268" s="683"/>
      <c r="NLG268" s="683"/>
      <c r="NLH268" s="683"/>
      <c r="NLI268" s="683"/>
      <c r="NLJ268" s="683"/>
      <c r="NLK268" s="683"/>
      <c r="NLL268" s="683"/>
      <c r="NLM268" s="683"/>
      <c r="NLN268" s="683"/>
      <c r="NLO268" s="683"/>
      <c r="NLP268" s="683"/>
      <c r="NLQ268" s="683"/>
      <c r="NLR268" s="683"/>
      <c r="NLS268" s="683"/>
      <c r="NLT268" s="683"/>
      <c r="NLU268" s="683"/>
      <c r="NLV268" s="683"/>
      <c r="NLW268" s="683"/>
      <c r="NLX268" s="683"/>
      <c r="NLY268" s="683"/>
      <c r="NLZ268" s="683"/>
      <c r="NMA268" s="683"/>
      <c r="NMB268" s="683"/>
      <c r="NMC268" s="683"/>
      <c r="NMD268" s="683"/>
      <c r="NME268" s="683"/>
      <c r="NMF268" s="683"/>
      <c r="NMG268" s="683"/>
      <c r="NMH268" s="683"/>
      <c r="NMI268" s="683"/>
      <c r="NMJ268" s="683"/>
      <c r="NMK268" s="683"/>
      <c r="NML268" s="683"/>
      <c r="NMM268" s="683"/>
      <c r="NMN268" s="683"/>
      <c r="NMO268" s="683"/>
      <c r="NMP268" s="683"/>
      <c r="NMQ268" s="683"/>
      <c r="NMR268" s="683"/>
      <c r="NMS268" s="683"/>
      <c r="NMT268" s="683"/>
      <c r="NMU268" s="683"/>
      <c r="NMV268" s="683"/>
      <c r="NMW268" s="683"/>
      <c r="NMX268" s="683"/>
      <c r="NMY268" s="683"/>
      <c r="NMZ268" s="683"/>
      <c r="NNA268" s="683"/>
      <c r="NNB268" s="683"/>
      <c r="NNC268" s="683"/>
      <c r="NND268" s="683"/>
      <c r="NNE268" s="683"/>
      <c r="NNF268" s="683"/>
      <c r="NNG268" s="683"/>
      <c r="NNH268" s="683"/>
      <c r="NNI268" s="683"/>
      <c r="NNJ268" s="683"/>
      <c r="NNK268" s="683"/>
      <c r="NNL268" s="683"/>
      <c r="NNM268" s="683"/>
      <c r="NNN268" s="683"/>
      <c r="NNO268" s="683"/>
      <c r="NNP268" s="683"/>
      <c r="NNQ268" s="683"/>
      <c r="NNR268" s="683"/>
      <c r="NNS268" s="683"/>
      <c r="NNT268" s="683"/>
      <c r="NNU268" s="683"/>
      <c r="NNV268" s="683"/>
      <c r="NNW268" s="683"/>
      <c r="NNX268" s="683"/>
      <c r="NNY268" s="683"/>
      <c r="NNZ268" s="683"/>
      <c r="NOA268" s="683"/>
      <c r="NOB268" s="683"/>
      <c r="NOC268" s="683"/>
      <c r="NOD268" s="683"/>
      <c r="NOE268" s="683"/>
      <c r="NOF268" s="683"/>
      <c r="NOG268" s="683"/>
      <c r="NOH268" s="683"/>
      <c r="NOI268" s="683"/>
      <c r="NOJ268" s="683"/>
      <c r="NOK268" s="683"/>
      <c r="NOL268" s="683"/>
      <c r="NOM268" s="683"/>
      <c r="NON268" s="683"/>
      <c r="NOO268" s="683"/>
      <c r="NOP268" s="683"/>
      <c r="NOQ268" s="683"/>
      <c r="NOR268" s="683"/>
      <c r="NOS268" s="683"/>
      <c r="NOT268" s="683"/>
      <c r="NOU268" s="683"/>
      <c r="NOV268" s="683"/>
      <c r="NOW268" s="683"/>
      <c r="NOX268" s="683"/>
      <c r="NOY268" s="683"/>
      <c r="NOZ268" s="683"/>
      <c r="NPA268" s="683"/>
      <c r="NPB268" s="683"/>
      <c r="NPC268" s="683"/>
      <c r="NPD268" s="683"/>
      <c r="NPE268" s="683"/>
      <c r="NPF268" s="683"/>
      <c r="NPG268" s="683"/>
      <c r="NPH268" s="683"/>
      <c r="NPI268" s="683"/>
      <c r="NPJ268" s="683"/>
      <c r="NPK268" s="683"/>
      <c r="NPL268" s="683"/>
      <c r="NPM268" s="683"/>
      <c r="NPN268" s="683"/>
      <c r="NPO268" s="683"/>
      <c r="NPP268" s="683"/>
      <c r="NPQ268" s="683"/>
      <c r="NPR268" s="683"/>
      <c r="NPS268" s="683"/>
      <c r="NPT268" s="683"/>
      <c r="NPU268" s="683"/>
      <c r="NPV268" s="683"/>
      <c r="NPW268" s="683"/>
      <c r="NPX268" s="683"/>
      <c r="NPY268" s="683"/>
      <c r="NPZ268" s="683"/>
      <c r="NQA268" s="683"/>
      <c r="NQB268" s="683"/>
      <c r="NQC268" s="683"/>
      <c r="NQD268" s="683"/>
      <c r="NQE268" s="683"/>
      <c r="NQF268" s="683"/>
      <c r="NQG268" s="683"/>
      <c r="NQH268" s="683"/>
      <c r="NQI268" s="683"/>
      <c r="NQJ268" s="683"/>
      <c r="NQK268" s="683"/>
      <c r="NQL268" s="683"/>
      <c r="NQM268" s="683"/>
      <c r="NQN268" s="683"/>
      <c r="NQO268" s="683"/>
      <c r="NQP268" s="683"/>
      <c r="NQQ268" s="683"/>
      <c r="NQR268" s="683"/>
      <c r="NQS268" s="683"/>
      <c r="NQT268" s="683"/>
      <c r="NQU268" s="683"/>
      <c r="NQV268" s="683"/>
      <c r="NQW268" s="683"/>
      <c r="NQX268" s="683"/>
      <c r="NQY268" s="683"/>
      <c r="NQZ268" s="683"/>
      <c r="NRA268" s="683"/>
      <c r="NRB268" s="683"/>
      <c r="NRC268" s="683"/>
      <c r="NRD268" s="683"/>
      <c r="NRE268" s="683"/>
      <c r="NRF268" s="683"/>
      <c r="NRG268" s="683"/>
      <c r="NRH268" s="683"/>
      <c r="NRI268" s="683"/>
      <c r="NRJ268" s="683"/>
      <c r="NRK268" s="683"/>
      <c r="NRL268" s="683"/>
      <c r="NRM268" s="683"/>
      <c r="NRN268" s="683"/>
      <c r="NRO268" s="683"/>
      <c r="NRP268" s="683"/>
      <c r="NRQ268" s="683"/>
      <c r="NRR268" s="683"/>
      <c r="NRS268" s="683"/>
      <c r="NRT268" s="683"/>
      <c r="NRU268" s="683"/>
      <c r="NRV268" s="683"/>
      <c r="NRW268" s="683"/>
      <c r="NRX268" s="683"/>
      <c r="NRY268" s="683"/>
      <c r="NRZ268" s="683"/>
      <c r="NSA268" s="683"/>
      <c r="NSB268" s="683"/>
      <c r="NSC268" s="683"/>
      <c r="NSD268" s="683"/>
      <c r="NSE268" s="683"/>
      <c r="NSF268" s="683"/>
      <c r="NSG268" s="683"/>
      <c r="NSH268" s="683"/>
      <c r="NSI268" s="683"/>
      <c r="NSJ268" s="683"/>
      <c r="NSK268" s="683"/>
      <c r="NSL268" s="683"/>
      <c r="NSM268" s="683"/>
      <c r="NSN268" s="683"/>
      <c r="NSO268" s="683"/>
      <c r="NSP268" s="683"/>
      <c r="NSQ268" s="683"/>
      <c r="NSR268" s="683"/>
      <c r="NSS268" s="683"/>
      <c r="NST268" s="683"/>
      <c r="NSU268" s="683"/>
      <c r="NSV268" s="683"/>
      <c r="NSW268" s="683"/>
      <c r="NSX268" s="683"/>
      <c r="NSY268" s="683"/>
      <c r="NSZ268" s="683"/>
      <c r="NTA268" s="683"/>
      <c r="NTB268" s="683"/>
      <c r="NTC268" s="683"/>
      <c r="NTD268" s="683"/>
      <c r="NTE268" s="683"/>
      <c r="NTF268" s="683"/>
      <c r="NTG268" s="683"/>
      <c r="NTH268" s="683"/>
      <c r="NTI268" s="683"/>
      <c r="NTJ268" s="683"/>
      <c r="NTK268" s="683"/>
      <c r="NTL268" s="683"/>
      <c r="NTM268" s="683"/>
      <c r="NTN268" s="683"/>
      <c r="NTO268" s="683"/>
      <c r="NTP268" s="683"/>
      <c r="NTQ268" s="683"/>
      <c r="NTR268" s="683"/>
      <c r="NTS268" s="683"/>
      <c r="NTT268" s="683"/>
      <c r="NTU268" s="683"/>
      <c r="NTV268" s="683"/>
      <c r="NTW268" s="683"/>
      <c r="NTX268" s="683"/>
      <c r="NTY268" s="683"/>
      <c r="NTZ268" s="683"/>
      <c r="NUA268" s="683"/>
      <c r="NUB268" s="683"/>
      <c r="NUC268" s="683"/>
      <c r="NUD268" s="683"/>
      <c r="NUE268" s="683"/>
      <c r="NUF268" s="683"/>
      <c r="NUG268" s="683"/>
      <c r="NUH268" s="683"/>
      <c r="NUI268" s="683"/>
      <c r="NUJ268" s="683"/>
      <c r="NUK268" s="683"/>
      <c r="NUL268" s="683"/>
      <c r="NUM268" s="683"/>
      <c r="NUN268" s="683"/>
      <c r="NUO268" s="683"/>
      <c r="NUP268" s="683"/>
      <c r="NUQ268" s="683"/>
      <c r="NUR268" s="683"/>
      <c r="NUS268" s="683"/>
      <c r="NUT268" s="683"/>
      <c r="NUU268" s="683"/>
      <c r="NUV268" s="683"/>
      <c r="NUW268" s="683"/>
      <c r="NUX268" s="683"/>
      <c r="NUY268" s="683"/>
      <c r="NUZ268" s="683"/>
      <c r="NVA268" s="683"/>
      <c r="NVB268" s="683"/>
      <c r="NVC268" s="683"/>
      <c r="NVD268" s="683"/>
      <c r="NVE268" s="683"/>
      <c r="NVF268" s="683"/>
      <c r="NVG268" s="683"/>
      <c r="NVH268" s="683"/>
      <c r="NVI268" s="683"/>
      <c r="NVJ268" s="683"/>
      <c r="NVK268" s="683"/>
      <c r="NVL268" s="683"/>
      <c r="NVM268" s="683"/>
      <c r="NVN268" s="683"/>
      <c r="NVO268" s="683"/>
      <c r="NVP268" s="683"/>
      <c r="NVQ268" s="683"/>
      <c r="NVR268" s="683"/>
      <c r="NVS268" s="683"/>
      <c r="NVT268" s="683"/>
      <c r="NVU268" s="683"/>
      <c r="NVV268" s="683"/>
      <c r="NVW268" s="683"/>
      <c r="NVX268" s="683"/>
      <c r="NVY268" s="683"/>
      <c r="NVZ268" s="683"/>
      <c r="NWA268" s="683"/>
      <c r="NWB268" s="683"/>
      <c r="NWC268" s="683"/>
      <c r="NWD268" s="683"/>
      <c r="NWE268" s="683"/>
      <c r="NWF268" s="683"/>
      <c r="NWG268" s="683"/>
      <c r="NWH268" s="683"/>
      <c r="NWI268" s="683"/>
      <c r="NWJ268" s="683"/>
      <c r="NWK268" s="683"/>
      <c r="NWL268" s="683"/>
      <c r="NWM268" s="683"/>
      <c r="NWN268" s="683"/>
      <c r="NWO268" s="683"/>
      <c r="NWP268" s="683"/>
      <c r="NWQ268" s="683"/>
      <c r="NWR268" s="683"/>
      <c r="NWS268" s="683"/>
      <c r="NWT268" s="683"/>
      <c r="NWU268" s="683"/>
      <c r="NWV268" s="683"/>
      <c r="NWW268" s="683"/>
      <c r="NWX268" s="683"/>
      <c r="NWY268" s="683"/>
      <c r="NWZ268" s="683"/>
      <c r="NXA268" s="683"/>
      <c r="NXB268" s="683"/>
      <c r="NXC268" s="683"/>
      <c r="NXD268" s="683"/>
      <c r="NXE268" s="683"/>
      <c r="NXF268" s="683"/>
      <c r="NXG268" s="683"/>
      <c r="NXH268" s="683"/>
      <c r="NXI268" s="683"/>
      <c r="NXJ268" s="683"/>
      <c r="NXK268" s="683"/>
      <c r="NXL268" s="683"/>
      <c r="NXM268" s="683"/>
      <c r="NXN268" s="683"/>
      <c r="NXO268" s="683"/>
      <c r="NXP268" s="683"/>
      <c r="NXQ268" s="683"/>
      <c r="NXR268" s="683"/>
      <c r="NXS268" s="683"/>
      <c r="NXT268" s="683"/>
      <c r="NXU268" s="683"/>
      <c r="NXV268" s="683"/>
      <c r="NXW268" s="683"/>
      <c r="NXX268" s="683"/>
      <c r="NXY268" s="683"/>
      <c r="NXZ268" s="683"/>
      <c r="NYA268" s="683"/>
      <c r="NYB268" s="683"/>
      <c r="NYC268" s="683"/>
      <c r="NYD268" s="683"/>
      <c r="NYE268" s="683"/>
      <c r="NYF268" s="683"/>
      <c r="NYG268" s="683"/>
      <c r="NYH268" s="683"/>
      <c r="NYI268" s="683"/>
      <c r="NYJ268" s="683"/>
      <c r="NYK268" s="683"/>
      <c r="NYL268" s="683"/>
      <c r="NYM268" s="683"/>
      <c r="NYN268" s="683"/>
      <c r="NYO268" s="683"/>
      <c r="NYP268" s="683"/>
      <c r="NYQ268" s="683"/>
      <c r="NYR268" s="683"/>
      <c r="NYS268" s="683"/>
      <c r="NYT268" s="683"/>
      <c r="NYU268" s="683"/>
      <c r="NYV268" s="683"/>
      <c r="NYW268" s="683"/>
      <c r="NYX268" s="683"/>
      <c r="NYY268" s="683"/>
      <c r="NYZ268" s="683"/>
      <c r="NZA268" s="683"/>
      <c r="NZB268" s="683"/>
      <c r="NZC268" s="683"/>
      <c r="NZD268" s="683"/>
      <c r="NZE268" s="683"/>
      <c r="NZF268" s="683"/>
      <c r="NZG268" s="683"/>
      <c r="NZH268" s="683"/>
      <c r="NZI268" s="683"/>
      <c r="NZJ268" s="683"/>
      <c r="NZK268" s="683"/>
      <c r="NZL268" s="683"/>
      <c r="NZM268" s="683"/>
      <c r="NZN268" s="683"/>
      <c r="NZO268" s="683"/>
      <c r="NZP268" s="683"/>
      <c r="NZQ268" s="683"/>
      <c r="NZR268" s="683"/>
      <c r="NZS268" s="683"/>
      <c r="NZT268" s="683"/>
      <c r="NZU268" s="683"/>
      <c r="NZV268" s="683"/>
      <c r="NZW268" s="683"/>
      <c r="NZX268" s="683"/>
      <c r="NZY268" s="683"/>
      <c r="NZZ268" s="683"/>
      <c r="OAA268" s="683"/>
      <c r="OAB268" s="683"/>
      <c r="OAC268" s="683"/>
      <c r="OAD268" s="683"/>
      <c r="OAE268" s="683"/>
      <c r="OAF268" s="683"/>
      <c r="OAG268" s="683"/>
      <c r="OAH268" s="683"/>
      <c r="OAI268" s="683"/>
      <c r="OAJ268" s="683"/>
      <c r="OAK268" s="683"/>
      <c r="OAL268" s="683"/>
      <c r="OAM268" s="683"/>
      <c r="OAN268" s="683"/>
      <c r="OAO268" s="683"/>
      <c r="OAP268" s="683"/>
      <c r="OAQ268" s="683"/>
      <c r="OAR268" s="683"/>
      <c r="OAS268" s="683"/>
      <c r="OAT268" s="683"/>
      <c r="OAU268" s="683"/>
      <c r="OAV268" s="683"/>
      <c r="OAW268" s="683"/>
      <c r="OAX268" s="683"/>
      <c r="OAY268" s="683"/>
      <c r="OAZ268" s="683"/>
      <c r="OBA268" s="683"/>
      <c r="OBB268" s="683"/>
      <c r="OBC268" s="683"/>
      <c r="OBD268" s="683"/>
      <c r="OBE268" s="683"/>
      <c r="OBF268" s="683"/>
      <c r="OBG268" s="683"/>
      <c r="OBH268" s="683"/>
      <c r="OBI268" s="683"/>
      <c r="OBJ268" s="683"/>
      <c r="OBK268" s="683"/>
      <c r="OBL268" s="683"/>
      <c r="OBM268" s="683"/>
      <c r="OBN268" s="683"/>
      <c r="OBO268" s="683"/>
      <c r="OBP268" s="683"/>
      <c r="OBQ268" s="683"/>
      <c r="OBR268" s="683"/>
      <c r="OBS268" s="683"/>
      <c r="OBT268" s="683"/>
      <c r="OBU268" s="683"/>
      <c r="OBV268" s="683"/>
      <c r="OBW268" s="683"/>
      <c r="OBX268" s="683"/>
      <c r="OBY268" s="683"/>
      <c r="OBZ268" s="683"/>
      <c r="OCA268" s="683"/>
      <c r="OCB268" s="683"/>
      <c r="OCC268" s="683"/>
      <c r="OCD268" s="683"/>
      <c r="OCE268" s="683"/>
      <c r="OCF268" s="683"/>
      <c r="OCG268" s="683"/>
      <c r="OCH268" s="683"/>
      <c r="OCI268" s="683"/>
      <c r="OCJ268" s="683"/>
      <c r="OCK268" s="683"/>
      <c r="OCL268" s="683"/>
      <c r="OCM268" s="683"/>
      <c r="OCN268" s="683"/>
      <c r="OCO268" s="683"/>
      <c r="OCP268" s="683"/>
      <c r="OCQ268" s="683"/>
      <c r="OCR268" s="683"/>
      <c r="OCS268" s="683"/>
      <c r="OCT268" s="683"/>
      <c r="OCU268" s="683"/>
      <c r="OCV268" s="683"/>
      <c r="OCW268" s="683"/>
      <c r="OCX268" s="683"/>
      <c r="OCY268" s="683"/>
      <c r="OCZ268" s="683"/>
      <c r="ODA268" s="683"/>
      <c r="ODB268" s="683"/>
      <c r="ODC268" s="683"/>
      <c r="ODD268" s="683"/>
      <c r="ODE268" s="683"/>
      <c r="ODF268" s="683"/>
      <c r="ODG268" s="683"/>
      <c r="ODH268" s="683"/>
      <c r="ODI268" s="683"/>
      <c r="ODJ268" s="683"/>
      <c r="ODK268" s="683"/>
      <c r="ODL268" s="683"/>
      <c r="ODM268" s="683"/>
      <c r="ODN268" s="683"/>
      <c r="ODO268" s="683"/>
      <c r="ODP268" s="683"/>
      <c r="ODQ268" s="683"/>
      <c r="ODR268" s="683"/>
      <c r="ODS268" s="683"/>
      <c r="ODT268" s="683"/>
      <c r="ODU268" s="683"/>
      <c r="ODV268" s="683"/>
      <c r="ODW268" s="683"/>
      <c r="ODX268" s="683"/>
      <c r="ODY268" s="683"/>
      <c r="ODZ268" s="683"/>
      <c r="OEA268" s="683"/>
      <c r="OEB268" s="683"/>
      <c r="OEC268" s="683"/>
      <c r="OED268" s="683"/>
      <c r="OEE268" s="683"/>
      <c r="OEF268" s="683"/>
      <c r="OEG268" s="683"/>
      <c r="OEH268" s="683"/>
      <c r="OEI268" s="683"/>
      <c r="OEJ268" s="683"/>
      <c r="OEK268" s="683"/>
      <c r="OEL268" s="683"/>
      <c r="OEM268" s="683"/>
      <c r="OEN268" s="683"/>
      <c r="OEO268" s="683"/>
      <c r="OEP268" s="683"/>
      <c r="OEQ268" s="683"/>
      <c r="OER268" s="683"/>
      <c r="OES268" s="683"/>
      <c r="OET268" s="683"/>
      <c r="OEU268" s="683"/>
      <c r="OEV268" s="683"/>
      <c r="OEW268" s="683"/>
      <c r="OEX268" s="683"/>
      <c r="OEY268" s="683"/>
      <c r="OEZ268" s="683"/>
      <c r="OFA268" s="683"/>
      <c r="OFB268" s="683"/>
      <c r="OFC268" s="683"/>
      <c r="OFD268" s="683"/>
      <c r="OFE268" s="683"/>
      <c r="OFF268" s="683"/>
      <c r="OFG268" s="683"/>
      <c r="OFH268" s="683"/>
      <c r="OFI268" s="683"/>
      <c r="OFJ268" s="683"/>
      <c r="OFK268" s="683"/>
      <c r="OFL268" s="683"/>
      <c r="OFM268" s="683"/>
      <c r="OFN268" s="683"/>
      <c r="OFO268" s="683"/>
      <c r="OFP268" s="683"/>
      <c r="OFQ268" s="683"/>
      <c r="OFR268" s="683"/>
      <c r="OFS268" s="683"/>
      <c r="OFT268" s="683"/>
      <c r="OFU268" s="683"/>
      <c r="OFV268" s="683"/>
      <c r="OFW268" s="683"/>
      <c r="OFX268" s="683"/>
      <c r="OFY268" s="683"/>
      <c r="OFZ268" s="683"/>
      <c r="OGA268" s="683"/>
      <c r="OGB268" s="683"/>
      <c r="OGC268" s="683"/>
      <c r="OGD268" s="683"/>
      <c r="OGE268" s="683"/>
      <c r="OGF268" s="683"/>
      <c r="OGG268" s="683"/>
      <c r="OGH268" s="683"/>
      <c r="OGI268" s="683"/>
      <c r="OGJ268" s="683"/>
      <c r="OGK268" s="683"/>
      <c r="OGL268" s="683"/>
      <c r="OGM268" s="683"/>
      <c r="OGN268" s="683"/>
      <c r="OGO268" s="683"/>
      <c r="OGP268" s="683"/>
      <c r="OGQ268" s="683"/>
      <c r="OGR268" s="683"/>
      <c r="OGS268" s="683"/>
      <c r="OGT268" s="683"/>
      <c r="OGU268" s="683"/>
      <c r="OGV268" s="683"/>
      <c r="OGW268" s="683"/>
      <c r="OGX268" s="683"/>
      <c r="OGY268" s="683"/>
      <c r="OGZ268" s="683"/>
      <c r="OHA268" s="683"/>
      <c r="OHB268" s="683"/>
      <c r="OHC268" s="683"/>
      <c r="OHD268" s="683"/>
      <c r="OHE268" s="683"/>
      <c r="OHF268" s="683"/>
      <c r="OHG268" s="683"/>
      <c r="OHH268" s="683"/>
      <c r="OHI268" s="683"/>
      <c r="OHJ268" s="683"/>
      <c r="OHK268" s="683"/>
      <c r="OHL268" s="683"/>
      <c r="OHM268" s="683"/>
      <c r="OHN268" s="683"/>
      <c r="OHO268" s="683"/>
      <c r="OHP268" s="683"/>
      <c r="OHQ268" s="683"/>
      <c r="OHR268" s="683"/>
      <c r="OHS268" s="683"/>
      <c r="OHT268" s="683"/>
      <c r="OHU268" s="683"/>
      <c r="OHV268" s="683"/>
      <c r="OHW268" s="683"/>
      <c r="OHX268" s="683"/>
      <c r="OHY268" s="683"/>
      <c r="OHZ268" s="683"/>
      <c r="OIA268" s="683"/>
      <c r="OIB268" s="683"/>
      <c r="OIC268" s="683"/>
      <c r="OID268" s="683"/>
      <c r="OIE268" s="683"/>
      <c r="OIF268" s="683"/>
      <c r="OIG268" s="683"/>
      <c r="OIH268" s="683"/>
      <c r="OII268" s="683"/>
      <c r="OIJ268" s="683"/>
      <c r="OIK268" s="683"/>
      <c r="OIL268" s="683"/>
      <c r="OIM268" s="683"/>
      <c r="OIN268" s="683"/>
      <c r="OIO268" s="683"/>
      <c r="OIP268" s="683"/>
      <c r="OIQ268" s="683"/>
      <c r="OIR268" s="683"/>
      <c r="OIS268" s="683"/>
      <c r="OIT268" s="683"/>
      <c r="OIU268" s="683"/>
      <c r="OIV268" s="683"/>
      <c r="OIW268" s="683"/>
      <c r="OIX268" s="683"/>
      <c r="OIY268" s="683"/>
      <c r="OIZ268" s="683"/>
      <c r="OJA268" s="683"/>
      <c r="OJB268" s="683"/>
      <c r="OJC268" s="683"/>
      <c r="OJD268" s="683"/>
      <c r="OJE268" s="683"/>
      <c r="OJF268" s="683"/>
      <c r="OJG268" s="683"/>
      <c r="OJH268" s="683"/>
      <c r="OJI268" s="683"/>
      <c r="OJJ268" s="683"/>
      <c r="OJK268" s="683"/>
      <c r="OJL268" s="683"/>
      <c r="OJM268" s="683"/>
      <c r="OJN268" s="683"/>
      <c r="OJO268" s="683"/>
      <c r="OJP268" s="683"/>
      <c r="OJQ268" s="683"/>
      <c r="OJR268" s="683"/>
      <c r="OJS268" s="683"/>
      <c r="OJT268" s="683"/>
      <c r="OJU268" s="683"/>
      <c r="OJV268" s="683"/>
      <c r="OJW268" s="683"/>
      <c r="OJX268" s="683"/>
      <c r="OJY268" s="683"/>
      <c r="OJZ268" s="683"/>
      <c r="OKA268" s="683"/>
      <c r="OKB268" s="683"/>
      <c r="OKC268" s="683"/>
      <c r="OKD268" s="683"/>
      <c r="OKE268" s="683"/>
      <c r="OKF268" s="683"/>
      <c r="OKG268" s="683"/>
      <c r="OKH268" s="683"/>
      <c r="OKI268" s="683"/>
      <c r="OKJ268" s="683"/>
      <c r="OKK268" s="683"/>
      <c r="OKL268" s="683"/>
      <c r="OKM268" s="683"/>
      <c r="OKN268" s="683"/>
      <c r="OKO268" s="683"/>
      <c r="OKP268" s="683"/>
      <c r="OKQ268" s="683"/>
      <c r="OKR268" s="683"/>
      <c r="OKS268" s="683"/>
      <c r="OKT268" s="683"/>
      <c r="OKU268" s="683"/>
      <c r="OKV268" s="683"/>
      <c r="OKW268" s="683"/>
      <c r="OKX268" s="683"/>
      <c r="OKY268" s="683"/>
      <c r="OKZ268" s="683"/>
      <c r="OLA268" s="683"/>
      <c r="OLB268" s="683"/>
      <c r="OLC268" s="683"/>
      <c r="OLD268" s="683"/>
      <c r="OLE268" s="683"/>
      <c r="OLF268" s="683"/>
      <c r="OLG268" s="683"/>
      <c r="OLH268" s="683"/>
      <c r="OLI268" s="683"/>
      <c r="OLJ268" s="683"/>
      <c r="OLK268" s="683"/>
      <c r="OLL268" s="683"/>
      <c r="OLM268" s="683"/>
      <c r="OLN268" s="683"/>
      <c r="OLO268" s="683"/>
      <c r="OLP268" s="683"/>
      <c r="OLQ268" s="683"/>
      <c r="OLR268" s="683"/>
      <c r="OLS268" s="683"/>
      <c r="OLT268" s="683"/>
      <c r="OLU268" s="683"/>
      <c r="OLV268" s="683"/>
      <c r="OLW268" s="683"/>
      <c r="OLX268" s="683"/>
      <c r="OLY268" s="683"/>
      <c r="OLZ268" s="683"/>
      <c r="OMA268" s="683"/>
      <c r="OMB268" s="683"/>
      <c r="OMC268" s="683"/>
      <c r="OMD268" s="683"/>
      <c r="OME268" s="683"/>
      <c r="OMF268" s="683"/>
      <c r="OMG268" s="683"/>
      <c r="OMH268" s="683"/>
      <c r="OMI268" s="683"/>
      <c r="OMJ268" s="683"/>
      <c r="OMK268" s="683"/>
      <c r="OML268" s="683"/>
      <c r="OMM268" s="683"/>
      <c r="OMN268" s="683"/>
      <c r="OMO268" s="683"/>
      <c r="OMP268" s="683"/>
      <c r="OMQ268" s="683"/>
      <c r="OMR268" s="683"/>
      <c r="OMS268" s="683"/>
      <c r="OMT268" s="683"/>
      <c r="OMU268" s="683"/>
      <c r="OMV268" s="683"/>
      <c r="OMW268" s="683"/>
      <c r="OMX268" s="683"/>
      <c r="OMY268" s="683"/>
      <c r="OMZ268" s="683"/>
      <c r="ONA268" s="683"/>
      <c r="ONB268" s="683"/>
      <c r="ONC268" s="683"/>
      <c r="OND268" s="683"/>
      <c r="ONE268" s="683"/>
      <c r="ONF268" s="683"/>
      <c r="ONG268" s="683"/>
      <c r="ONH268" s="683"/>
      <c r="ONI268" s="683"/>
      <c r="ONJ268" s="683"/>
      <c r="ONK268" s="683"/>
      <c r="ONL268" s="683"/>
      <c r="ONM268" s="683"/>
      <c r="ONN268" s="683"/>
      <c r="ONO268" s="683"/>
      <c r="ONP268" s="683"/>
      <c r="ONQ268" s="683"/>
      <c r="ONR268" s="683"/>
      <c r="ONS268" s="683"/>
      <c r="ONT268" s="683"/>
      <c r="ONU268" s="683"/>
      <c r="ONV268" s="683"/>
      <c r="ONW268" s="683"/>
      <c r="ONX268" s="683"/>
      <c r="ONY268" s="683"/>
      <c r="ONZ268" s="683"/>
      <c r="OOA268" s="683"/>
      <c r="OOB268" s="683"/>
      <c r="OOC268" s="683"/>
      <c r="OOD268" s="683"/>
      <c r="OOE268" s="683"/>
      <c r="OOF268" s="683"/>
      <c r="OOG268" s="683"/>
      <c r="OOH268" s="683"/>
      <c r="OOI268" s="683"/>
      <c r="OOJ268" s="683"/>
      <c r="OOK268" s="683"/>
      <c r="OOL268" s="683"/>
      <c r="OOM268" s="683"/>
      <c r="OON268" s="683"/>
      <c r="OOO268" s="683"/>
      <c r="OOP268" s="683"/>
      <c r="OOQ268" s="683"/>
      <c r="OOR268" s="683"/>
      <c r="OOS268" s="683"/>
      <c r="OOT268" s="683"/>
      <c r="OOU268" s="683"/>
      <c r="OOV268" s="683"/>
      <c r="OOW268" s="683"/>
      <c r="OOX268" s="683"/>
      <c r="OOY268" s="683"/>
      <c r="OOZ268" s="683"/>
      <c r="OPA268" s="683"/>
      <c r="OPB268" s="683"/>
      <c r="OPC268" s="683"/>
      <c r="OPD268" s="683"/>
      <c r="OPE268" s="683"/>
      <c r="OPF268" s="683"/>
      <c r="OPG268" s="683"/>
      <c r="OPH268" s="683"/>
      <c r="OPI268" s="683"/>
      <c r="OPJ268" s="683"/>
      <c r="OPK268" s="683"/>
      <c r="OPL268" s="683"/>
      <c r="OPM268" s="683"/>
      <c r="OPN268" s="683"/>
      <c r="OPO268" s="683"/>
      <c r="OPP268" s="683"/>
      <c r="OPQ268" s="683"/>
      <c r="OPR268" s="683"/>
      <c r="OPS268" s="683"/>
      <c r="OPT268" s="683"/>
      <c r="OPU268" s="683"/>
      <c r="OPV268" s="683"/>
      <c r="OPW268" s="683"/>
      <c r="OPX268" s="683"/>
      <c r="OPY268" s="683"/>
      <c r="OPZ268" s="683"/>
      <c r="OQA268" s="683"/>
      <c r="OQB268" s="683"/>
      <c r="OQC268" s="683"/>
      <c r="OQD268" s="683"/>
      <c r="OQE268" s="683"/>
      <c r="OQF268" s="683"/>
      <c r="OQG268" s="683"/>
      <c r="OQH268" s="683"/>
      <c r="OQI268" s="683"/>
      <c r="OQJ268" s="683"/>
      <c r="OQK268" s="683"/>
      <c r="OQL268" s="683"/>
      <c r="OQM268" s="683"/>
      <c r="OQN268" s="683"/>
      <c r="OQO268" s="683"/>
      <c r="OQP268" s="683"/>
      <c r="OQQ268" s="683"/>
      <c r="OQR268" s="683"/>
      <c r="OQS268" s="683"/>
      <c r="OQT268" s="683"/>
      <c r="OQU268" s="683"/>
      <c r="OQV268" s="683"/>
      <c r="OQW268" s="683"/>
      <c r="OQX268" s="683"/>
      <c r="OQY268" s="683"/>
      <c r="OQZ268" s="683"/>
      <c r="ORA268" s="683"/>
      <c r="ORB268" s="683"/>
      <c r="ORC268" s="683"/>
      <c r="ORD268" s="683"/>
      <c r="ORE268" s="683"/>
      <c r="ORF268" s="683"/>
      <c r="ORG268" s="683"/>
      <c r="ORH268" s="683"/>
      <c r="ORI268" s="683"/>
      <c r="ORJ268" s="683"/>
      <c r="ORK268" s="683"/>
      <c r="ORL268" s="683"/>
      <c r="ORM268" s="683"/>
      <c r="ORN268" s="683"/>
      <c r="ORO268" s="683"/>
      <c r="ORP268" s="683"/>
      <c r="ORQ268" s="683"/>
      <c r="ORR268" s="683"/>
      <c r="ORS268" s="683"/>
      <c r="ORT268" s="683"/>
      <c r="ORU268" s="683"/>
      <c r="ORV268" s="683"/>
      <c r="ORW268" s="683"/>
      <c r="ORX268" s="683"/>
      <c r="ORY268" s="683"/>
      <c r="ORZ268" s="683"/>
      <c r="OSA268" s="683"/>
      <c r="OSB268" s="683"/>
      <c r="OSC268" s="683"/>
      <c r="OSD268" s="683"/>
      <c r="OSE268" s="683"/>
      <c r="OSF268" s="683"/>
      <c r="OSG268" s="683"/>
      <c r="OSH268" s="683"/>
      <c r="OSI268" s="683"/>
      <c r="OSJ268" s="683"/>
      <c r="OSK268" s="683"/>
      <c r="OSL268" s="683"/>
      <c r="OSM268" s="683"/>
      <c r="OSN268" s="683"/>
      <c r="OSO268" s="683"/>
      <c r="OSP268" s="683"/>
      <c r="OSQ268" s="683"/>
      <c r="OSR268" s="683"/>
      <c r="OSS268" s="683"/>
      <c r="OST268" s="683"/>
      <c r="OSU268" s="683"/>
      <c r="OSV268" s="683"/>
      <c r="OSW268" s="683"/>
      <c r="OSX268" s="683"/>
      <c r="OSY268" s="683"/>
      <c r="OSZ268" s="683"/>
      <c r="OTA268" s="683"/>
      <c r="OTB268" s="683"/>
      <c r="OTC268" s="683"/>
      <c r="OTD268" s="683"/>
      <c r="OTE268" s="683"/>
      <c r="OTF268" s="683"/>
      <c r="OTG268" s="683"/>
      <c r="OTH268" s="683"/>
      <c r="OTI268" s="683"/>
      <c r="OTJ268" s="683"/>
      <c r="OTK268" s="683"/>
      <c r="OTL268" s="683"/>
      <c r="OTM268" s="683"/>
      <c r="OTN268" s="683"/>
      <c r="OTO268" s="683"/>
      <c r="OTP268" s="683"/>
      <c r="OTQ268" s="683"/>
      <c r="OTR268" s="683"/>
      <c r="OTS268" s="683"/>
      <c r="OTT268" s="683"/>
      <c r="OTU268" s="683"/>
      <c r="OTV268" s="683"/>
      <c r="OTW268" s="683"/>
      <c r="OTX268" s="683"/>
      <c r="OTY268" s="683"/>
      <c r="OTZ268" s="683"/>
      <c r="OUA268" s="683"/>
      <c r="OUB268" s="683"/>
      <c r="OUC268" s="683"/>
      <c r="OUD268" s="683"/>
      <c r="OUE268" s="683"/>
      <c r="OUF268" s="683"/>
      <c r="OUG268" s="683"/>
      <c r="OUH268" s="683"/>
      <c r="OUI268" s="683"/>
      <c r="OUJ268" s="683"/>
      <c r="OUK268" s="683"/>
      <c r="OUL268" s="683"/>
      <c r="OUM268" s="683"/>
      <c r="OUN268" s="683"/>
      <c r="OUO268" s="683"/>
      <c r="OUP268" s="683"/>
      <c r="OUQ268" s="683"/>
      <c r="OUR268" s="683"/>
      <c r="OUS268" s="683"/>
      <c r="OUT268" s="683"/>
      <c r="OUU268" s="683"/>
      <c r="OUV268" s="683"/>
      <c r="OUW268" s="683"/>
      <c r="OUX268" s="683"/>
      <c r="OUY268" s="683"/>
      <c r="OUZ268" s="683"/>
      <c r="OVA268" s="683"/>
      <c r="OVB268" s="683"/>
      <c r="OVC268" s="683"/>
      <c r="OVD268" s="683"/>
      <c r="OVE268" s="683"/>
      <c r="OVF268" s="683"/>
      <c r="OVG268" s="683"/>
      <c r="OVH268" s="683"/>
      <c r="OVI268" s="683"/>
      <c r="OVJ268" s="683"/>
      <c r="OVK268" s="683"/>
      <c r="OVL268" s="683"/>
      <c r="OVM268" s="683"/>
      <c r="OVN268" s="683"/>
      <c r="OVO268" s="683"/>
      <c r="OVP268" s="683"/>
      <c r="OVQ268" s="683"/>
      <c r="OVR268" s="683"/>
      <c r="OVS268" s="683"/>
      <c r="OVT268" s="683"/>
      <c r="OVU268" s="683"/>
      <c r="OVV268" s="683"/>
      <c r="OVW268" s="683"/>
      <c r="OVX268" s="683"/>
      <c r="OVY268" s="683"/>
      <c r="OVZ268" s="683"/>
      <c r="OWA268" s="683"/>
      <c r="OWB268" s="683"/>
      <c r="OWC268" s="683"/>
      <c r="OWD268" s="683"/>
      <c r="OWE268" s="683"/>
      <c r="OWF268" s="683"/>
      <c r="OWG268" s="683"/>
      <c r="OWH268" s="683"/>
      <c r="OWI268" s="683"/>
      <c r="OWJ268" s="683"/>
      <c r="OWK268" s="683"/>
      <c r="OWL268" s="683"/>
      <c r="OWM268" s="683"/>
      <c r="OWN268" s="683"/>
      <c r="OWO268" s="683"/>
      <c r="OWP268" s="683"/>
      <c r="OWQ268" s="683"/>
      <c r="OWR268" s="683"/>
      <c r="OWS268" s="683"/>
      <c r="OWT268" s="683"/>
      <c r="OWU268" s="683"/>
      <c r="OWV268" s="683"/>
      <c r="OWW268" s="683"/>
      <c r="OWX268" s="683"/>
      <c r="OWY268" s="683"/>
      <c r="OWZ268" s="683"/>
      <c r="OXA268" s="683"/>
      <c r="OXB268" s="683"/>
      <c r="OXC268" s="683"/>
      <c r="OXD268" s="683"/>
      <c r="OXE268" s="683"/>
      <c r="OXF268" s="683"/>
      <c r="OXG268" s="683"/>
      <c r="OXH268" s="683"/>
      <c r="OXI268" s="683"/>
      <c r="OXJ268" s="683"/>
      <c r="OXK268" s="683"/>
      <c r="OXL268" s="683"/>
      <c r="OXM268" s="683"/>
      <c r="OXN268" s="683"/>
      <c r="OXO268" s="683"/>
      <c r="OXP268" s="683"/>
      <c r="OXQ268" s="683"/>
      <c r="OXR268" s="683"/>
      <c r="OXS268" s="683"/>
      <c r="OXT268" s="683"/>
      <c r="OXU268" s="683"/>
      <c r="OXV268" s="683"/>
      <c r="OXW268" s="683"/>
      <c r="OXX268" s="683"/>
      <c r="OXY268" s="683"/>
      <c r="OXZ268" s="683"/>
      <c r="OYA268" s="683"/>
      <c r="OYB268" s="683"/>
      <c r="OYC268" s="683"/>
      <c r="OYD268" s="683"/>
      <c r="OYE268" s="683"/>
      <c r="OYF268" s="683"/>
      <c r="OYG268" s="683"/>
      <c r="OYH268" s="683"/>
      <c r="OYI268" s="683"/>
      <c r="OYJ268" s="683"/>
      <c r="OYK268" s="683"/>
      <c r="OYL268" s="683"/>
      <c r="OYM268" s="683"/>
      <c r="OYN268" s="683"/>
      <c r="OYO268" s="683"/>
      <c r="OYP268" s="683"/>
      <c r="OYQ268" s="683"/>
      <c r="OYR268" s="683"/>
      <c r="OYS268" s="683"/>
      <c r="OYT268" s="683"/>
      <c r="OYU268" s="683"/>
      <c r="OYV268" s="683"/>
      <c r="OYW268" s="683"/>
      <c r="OYX268" s="683"/>
      <c r="OYY268" s="683"/>
      <c r="OYZ268" s="683"/>
      <c r="OZA268" s="683"/>
      <c r="OZB268" s="683"/>
      <c r="OZC268" s="683"/>
      <c r="OZD268" s="683"/>
      <c r="OZE268" s="683"/>
      <c r="OZF268" s="683"/>
      <c r="OZG268" s="683"/>
      <c r="OZH268" s="683"/>
      <c r="OZI268" s="683"/>
      <c r="OZJ268" s="683"/>
      <c r="OZK268" s="683"/>
      <c r="OZL268" s="683"/>
      <c r="OZM268" s="683"/>
      <c r="OZN268" s="683"/>
      <c r="OZO268" s="683"/>
      <c r="OZP268" s="683"/>
      <c r="OZQ268" s="683"/>
      <c r="OZR268" s="683"/>
      <c r="OZS268" s="683"/>
      <c r="OZT268" s="683"/>
      <c r="OZU268" s="683"/>
      <c r="OZV268" s="683"/>
      <c r="OZW268" s="683"/>
      <c r="OZX268" s="683"/>
      <c r="OZY268" s="683"/>
      <c r="OZZ268" s="683"/>
      <c r="PAA268" s="683"/>
      <c r="PAB268" s="683"/>
      <c r="PAC268" s="683"/>
      <c r="PAD268" s="683"/>
      <c r="PAE268" s="683"/>
      <c r="PAF268" s="683"/>
      <c r="PAG268" s="683"/>
      <c r="PAH268" s="683"/>
      <c r="PAI268" s="683"/>
      <c r="PAJ268" s="683"/>
      <c r="PAK268" s="683"/>
      <c r="PAL268" s="683"/>
      <c r="PAM268" s="683"/>
      <c r="PAN268" s="683"/>
      <c r="PAO268" s="683"/>
      <c r="PAP268" s="683"/>
      <c r="PAQ268" s="683"/>
      <c r="PAR268" s="683"/>
      <c r="PAS268" s="683"/>
      <c r="PAT268" s="683"/>
      <c r="PAU268" s="683"/>
      <c r="PAV268" s="683"/>
      <c r="PAW268" s="683"/>
      <c r="PAX268" s="683"/>
      <c r="PAY268" s="683"/>
      <c r="PAZ268" s="683"/>
      <c r="PBA268" s="683"/>
      <c r="PBB268" s="683"/>
      <c r="PBC268" s="683"/>
      <c r="PBD268" s="683"/>
      <c r="PBE268" s="683"/>
      <c r="PBF268" s="683"/>
      <c r="PBG268" s="683"/>
      <c r="PBH268" s="683"/>
      <c r="PBI268" s="683"/>
      <c r="PBJ268" s="683"/>
      <c r="PBK268" s="683"/>
      <c r="PBL268" s="683"/>
      <c r="PBM268" s="683"/>
      <c r="PBN268" s="683"/>
      <c r="PBO268" s="683"/>
      <c r="PBP268" s="683"/>
      <c r="PBQ268" s="683"/>
      <c r="PBR268" s="683"/>
      <c r="PBS268" s="683"/>
      <c r="PBT268" s="683"/>
      <c r="PBU268" s="683"/>
      <c r="PBV268" s="683"/>
      <c r="PBW268" s="683"/>
      <c r="PBX268" s="683"/>
      <c r="PBY268" s="683"/>
      <c r="PBZ268" s="683"/>
      <c r="PCA268" s="683"/>
      <c r="PCB268" s="683"/>
      <c r="PCC268" s="683"/>
      <c r="PCD268" s="683"/>
      <c r="PCE268" s="683"/>
      <c r="PCF268" s="683"/>
      <c r="PCG268" s="683"/>
      <c r="PCH268" s="683"/>
      <c r="PCI268" s="683"/>
      <c r="PCJ268" s="683"/>
      <c r="PCK268" s="683"/>
      <c r="PCL268" s="683"/>
      <c r="PCM268" s="683"/>
      <c r="PCN268" s="683"/>
      <c r="PCO268" s="683"/>
      <c r="PCP268" s="683"/>
      <c r="PCQ268" s="683"/>
      <c r="PCR268" s="683"/>
      <c r="PCS268" s="683"/>
      <c r="PCT268" s="683"/>
      <c r="PCU268" s="683"/>
      <c r="PCV268" s="683"/>
      <c r="PCW268" s="683"/>
      <c r="PCX268" s="683"/>
      <c r="PCY268" s="683"/>
      <c r="PCZ268" s="683"/>
      <c r="PDA268" s="683"/>
      <c r="PDB268" s="683"/>
      <c r="PDC268" s="683"/>
      <c r="PDD268" s="683"/>
      <c r="PDE268" s="683"/>
      <c r="PDF268" s="683"/>
      <c r="PDG268" s="683"/>
      <c r="PDH268" s="683"/>
      <c r="PDI268" s="683"/>
      <c r="PDJ268" s="683"/>
      <c r="PDK268" s="683"/>
      <c r="PDL268" s="683"/>
      <c r="PDM268" s="683"/>
      <c r="PDN268" s="683"/>
      <c r="PDO268" s="683"/>
      <c r="PDP268" s="683"/>
      <c r="PDQ268" s="683"/>
      <c r="PDR268" s="683"/>
      <c r="PDS268" s="683"/>
      <c r="PDT268" s="683"/>
      <c r="PDU268" s="683"/>
      <c r="PDV268" s="683"/>
      <c r="PDW268" s="683"/>
      <c r="PDX268" s="683"/>
      <c r="PDY268" s="683"/>
      <c r="PDZ268" s="683"/>
      <c r="PEA268" s="683"/>
      <c r="PEB268" s="683"/>
      <c r="PEC268" s="683"/>
      <c r="PED268" s="683"/>
      <c r="PEE268" s="683"/>
      <c r="PEF268" s="683"/>
      <c r="PEG268" s="683"/>
      <c r="PEH268" s="683"/>
      <c r="PEI268" s="683"/>
      <c r="PEJ268" s="683"/>
      <c r="PEK268" s="683"/>
      <c r="PEL268" s="683"/>
      <c r="PEM268" s="683"/>
      <c r="PEN268" s="683"/>
      <c r="PEO268" s="683"/>
      <c r="PEP268" s="683"/>
      <c r="PEQ268" s="683"/>
      <c r="PER268" s="683"/>
      <c r="PES268" s="683"/>
      <c r="PET268" s="683"/>
      <c r="PEU268" s="683"/>
      <c r="PEV268" s="683"/>
      <c r="PEW268" s="683"/>
      <c r="PEX268" s="683"/>
      <c r="PEY268" s="683"/>
      <c r="PEZ268" s="683"/>
      <c r="PFA268" s="683"/>
      <c r="PFB268" s="683"/>
      <c r="PFC268" s="683"/>
      <c r="PFD268" s="683"/>
      <c r="PFE268" s="683"/>
      <c r="PFF268" s="683"/>
      <c r="PFG268" s="683"/>
      <c r="PFH268" s="683"/>
      <c r="PFI268" s="683"/>
      <c r="PFJ268" s="683"/>
      <c r="PFK268" s="683"/>
      <c r="PFL268" s="683"/>
      <c r="PFM268" s="683"/>
      <c r="PFN268" s="683"/>
      <c r="PFO268" s="683"/>
      <c r="PFP268" s="683"/>
      <c r="PFQ268" s="683"/>
      <c r="PFR268" s="683"/>
      <c r="PFS268" s="683"/>
      <c r="PFT268" s="683"/>
      <c r="PFU268" s="683"/>
      <c r="PFV268" s="683"/>
      <c r="PFW268" s="683"/>
      <c r="PFX268" s="683"/>
      <c r="PFY268" s="683"/>
      <c r="PFZ268" s="683"/>
      <c r="PGA268" s="683"/>
      <c r="PGB268" s="683"/>
      <c r="PGC268" s="683"/>
      <c r="PGD268" s="683"/>
      <c r="PGE268" s="683"/>
      <c r="PGF268" s="683"/>
      <c r="PGG268" s="683"/>
      <c r="PGH268" s="683"/>
      <c r="PGI268" s="683"/>
      <c r="PGJ268" s="683"/>
      <c r="PGK268" s="683"/>
      <c r="PGL268" s="683"/>
      <c r="PGM268" s="683"/>
      <c r="PGN268" s="683"/>
      <c r="PGO268" s="683"/>
      <c r="PGP268" s="683"/>
      <c r="PGQ268" s="683"/>
      <c r="PGR268" s="683"/>
      <c r="PGS268" s="683"/>
      <c r="PGT268" s="683"/>
      <c r="PGU268" s="683"/>
      <c r="PGV268" s="683"/>
      <c r="PGW268" s="683"/>
      <c r="PGX268" s="683"/>
      <c r="PGY268" s="683"/>
      <c r="PGZ268" s="683"/>
      <c r="PHA268" s="683"/>
      <c r="PHB268" s="683"/>
      <c r="PHC268" s="683"/>
      <c r="PHD268" s="683"/>
      <c r="PHE268" s="683"/>
      <c r="PHF268" s="683"/>
      <c r="PHG268" s="683"/>
      <c r="PHH268" s="683"/>
      <c r="PHI268" s="683"/>
      <c r="PHJ268" s="683"/>
      <c r="PHK268" s="683"/>
      <c r="PHL268" s="683"/>
      <c r="PHM268" s="683"/>
      <c r="PHN268" s="683"/>
      <c r="PHO268" s="683"/>
      <c r="PHP268" s="683"/>
      <c r="PHQ268" s="683"/>
      <c r="PHR268" s="683"/>
      <c r="PHS268" s="683"/>
      <c r="PHT268" s="683"/>
      <c r="PHU268" s="683"/>
      <c r="PHV268" s="683"/>
      <c r="PHW268" s="683"/>
      <c r="PHX268" s="683"/>
      <c r="PHY268" s="683"/>
      <c r="PHZ268" s="683"/>
      <c r="PIA268" s="683"/>
      <c r="PIB268" s="683"/>
      <c r="PIC268" s="683"/>
      <c r="PID268" s="683"/>
      <c r="PIE268" s="683"/>
      <c r="PIF268" s="683"/>
      <c r="PIG268" s="683"/>
      <c r="PIH268" s="683"/>
      <c r="PII268" s="683"/>
      <c r="PIJ268" s="683"/>
      <c r="PIK268" s="683"/>
      <c r="PIL268" s="683"/>
      <c r="PIM268" s="683"/>
      <c r="PIN268" s="683"/>
      <c r="PIO268" s="683"/>
      <c r="PIP268" s="683"/>
      <c r="PIQ268" s="683"/>
      <c r="PIR268" s="683"/>
      <c r="PIS268" s="683"/>
      <c r="PIT268" s="683"/>
      <c r="PIU268" s="683"/>
      <c r="PIV268" s="683"/>
      <c r="PIW268" s="683"/>
      <c r="PIX268" s="683"/>
      <c r="PIY268" s="683"/>
      <c r="PIZ268" s="683"/>
      <c r="PJA268" s="683"/>
      <c r="PJB268" s="683"/>
      <c r="PJC268" s="683"/>
      <c r="PJD268" s="683"/>
      <c r="PJE268" s="683"/>
      <c r="PJF268" s="683"/>
      <c r="PJG268" s="683"/>
      <c r="PJH268" s="683"/>
      <c r="PJI268" s="683"/>
      <c r="PJJ268" s="683"/>
      <c r="PJK268" s="683"/>
      <c r="PJL268" s="683"/>
      <c r="PJM268" s="683"/>
      <c r="PJN268" s="683"/>
      <c r="PJO268" s="683"/>
      <c r="PJP268" s="683"/>
      <c r="PJQ268" s="683"/>
      <c r="PJR268" s="683"/>
      <c r="PJS268" s="683"/>
      <c r="PJT268" s="683"/>
      <c r="PJU268" s="683"/>
      <c r="PJV268" s="683"/>
      <c r="PJW268" s="683"/>
      <c r="PJX268" s="683"/>
      <c r="PJY268" s="683"/>
      <c r="PJZ268" s="683"/>
      <c r="PKA268" s="683"/>
      <c r="PKB268" s="683"/>
      <c r="PKC268" s="683"/>
      <c r="PKD268" s="683"/>
      <c r="PKE268" s="683"/>
      <c r="PKF268" s="683"/>
      <c r="PKG268" s="683"/>
      <c r="PKH268" s="683"/>
      <c r="PKI268" s="683"/>
      <c r="PKJ268" s="683"/>
      <c r="PKK268" s="683"/>
      <c r="PKL268" s="683"/>
      <c r="PKM268" s="683"/>
      <c r="PKN268" s="683"/>
      <c r="PKO268" s="683"/>
      <c r="PKP268" s="683"/>
      <c r="PKQ268" s="683"/>
      <c r="PKR268" s="683"/>
      <c r="PKS268" s="683"/>
      <c r="PKT268" s="683"/>
      <c r="PKU268" s="683"/>
      <c r="PKV268" s="683"/>
      <c r="PKW268" s="683"/>
      <c r="PKX268" s="683"/>
      <c r="PKY268" s="683"/>
      <c r="PKZ268" s="683"/>
      <c r="PLA268" s="683"/>
      <c r="PLB268" s="683"/>
      <c r="PLC268" s="683"/>
      <c r="PLD268" s="683"/>
      <c r="PLE268" s="683"/>
      <c r="PLF268" s="683"/>
      <c r="PLG268" s="683"/>
      <c r="PLH268" s="683"/>
      <c r="PLI268" s="683"/>
      <c r="PLJ268" s="683"/>
      <c r="PLK268" s="683"/>
      <c r="PLL268" s="683"/>
      <c r="PLM268" s="683"/>
      <c r="PLN268" s="683"/>
      <c r="PLO268" s="683"/>
      <c r="PLP268" s="683"/>
      <c r="PLQ268" s="683"/>
      <c r="PLR268" s="683"/>
      <c r="PLS268" s="683"/>
      <c r="PLT268" s="683"/>
      <c r="PLU268" s="683"/>
      <c r="PLV268" s="683"/>
      <c r="PLW268" s="683"/>
      <c r="PLX268" s="683"/>
      <c r="PLY268" s="683"/>
      <c r="PLZ268" s="683"/>
      <c r="PMA268" s="683"/>
      <c r="PMB268" s="683"/>
      <c r="PMC268" s="683"/>
      <c r="PMD268" s="683"/>
      <c r="PME268" s="683"/>
      <c r="PMF268" s="683"/>
      <c r="PMG268" s="683"/>
      <c r="PMH268" s="683"/>
      <c r="PMI268" s="683"/>
      <c r="PMJ268" s="683"/>
      <c r="PMK268" s="683"/>
      <c r="PML268" s="683"/>
      <c r="PMM268" s="683"/>
      <c r="PMN268" s="683"/>
      <c r="PMO268" s="683"/>
      <c r="PMP268" s="683"/>
      <c r="PMQ268" s="683"/>
      <c r="PMR268" s="683"/>
      <c r="PMS268" s="683"/>
      <c r="PMT268" s="683"/>
      <c r="PMU268" s="683"/>
      <c r="PMV268" s="683"/>
      <c r="PMW268" s="683"/>
      <c r="PMX268" s="683"/>
      <c r="PMY268" s="683"/>
      <c r="PMZ268" s="683"/>
      <c r="PNA268" s="683"/>
      <c r="PNB268" s="683"/>
      <c r="PNC268" s="683"/>
      <c r="PND268" s="683"/>
      <c r="PNE268" s="683"/>
      <c r="PNF268" s="683"/>
      <c r="PNG268" s="683"/>
      <c r="PNH268" s="683"/>
      <c r="PNI268" s="683"/>
      <c r="PNJ268" s="683"/>
      <c r="PNK268" s="683"/>
      <c r="PNL268" s="683"/>
      <c r="PNM268" s="683"/>
      <c r="PNN268" s="683"/>
      <c r="PNO268" s="683"/>
      <c r="PNP268" s="683"/>
      <c r="PNQ268" s="683"/>
      <c r="PNR268" s="683"/>
      <c r="PNS268" s="683"/>
      <c r="PNT268" s="683"/>
      <c r="PNU268" s="683"/>
      <c r="PNV268" s="683"/>
      <c r="PNW268" s="683"/>
      <c r="PNX268" s="683"/>
      <c r="PNY268" s="683"/>
      <c r="PNZ268" s="683"/>
      <c r="POA268" s="683"/>
      <c r="POB268" s="683"/>
      <c r="POC268" s="683"/>
      <c r="POD268" s="683"/>
      <c r="POE268" s="683"/>
      <c r="POF268" s="683"/>
      <c r="POG268" s="683"/>
      <c r="POH268" s="683"/>
      <c r="POI268" s="683"/>
      <c r="POJ268" s="683"/>
      <c r="POK268" s="683"/>
      <c r="POL268" s="683"/>
      <c r="POM268" s="683"/>
      <c r="PON268" s="683"/>
      <c r="POO268" s="683"/>
      <c r="POP268" s="683"/>
      <c r="POQ268" s="683"/>
      <c r="POR268" s="683"/>
      <c r="POS268" s="683"/>
      <c r="POT268" s="683"/>
      <c r="POU268" s="683"/>
      <c r="POV268" s="683"/>
      <c r="POW268" s="683"/>
      <c r="POX268" s="683"/>
      <c r="POY268" s="683"/>
      <c r="POZ268" s="683"/>
      <c r="PPA268" s="683"/>
      <c r="PPB268" s="683"/>
      <c r="PPC268" s="683"/>
      <c r="PPD268" s="683"/>
      <c r="PPE268" s="683"/>
      <c r="PPF268" s="683"/>
      <c r="PPG268" s="683"/>
      <c r="PPH268" s="683"/>
      <c r="PPI268" s="683"/>
      <c r="PPJ268" s="683"/>
      <c r="PPK268" s="683"/>
      <c r="PPL268" s="683"/>
      <c r="PPM268" s="683"/>
      <c r="PPN268" s="683"/>
      <c r="PPO268" s="683"/>
      <c r="PPP268" s="683"/>
      <c r="PPQ268" s="683"/>
      <c r="PPR268" s="683"/>
      <c r="PPS268" s="683"/>
      <c r="PPT268" s="683"/>
      <c r="PPU268" s="683"/>
      <c r="PPV268" s="683"/>
      <c r="PPW268" s="683"/>
      <c r="PPX268" s="683"/>
      <c r="PPY268" s="683"/>
      <c r="PPZ268" s="683"/>
      <c r="PQA268" s="683"/>
      <c r="PQB268" s="683"/>
      <c r="PQC268" s="683"/>
      <c r="PQD268" s="683"/>
      <c r="PQE268" s="683"/>
      <c r="PQF268" s="683"/>
      <c r="PQG268" s="683"/>
      <c r="PQH268" s="683"/>
      <c r="PQI268" s="683"/>
      <c r="PQJ268" s="683"/>
      <c r="PQK268" s="683"/>
      <c r="PQL268" s="683"/>
      <c r="PQM268" s="683"/>
      <c r="PQN268" s="683"/>
      <c r="PQO268" s="683"/>
      <c r="PQP268" s="683"/>
      <c r="PQQ268" s="683"/>
      <c r="PQR268" s="683"/>
      <c r="PQS268" s="683"/>
      <c r="PQT268" s="683"/>
      <c r="PQU268" s="683"/>
      <c r="PQV268" s="683"/>
      <c r="PQW268" s="683"/>
      <c r="PQX268" s="683"/>
      <c r="PQY268" s="683"/>
      <c r="PQZ268" s="683"/>
      <c r="PRA268" s="683"/>
      <c r="PRB268" s="683"/>
      <c r="PRC268" s="683"/>
      <c r="PRD268" s="683"/>
      <c r="PRE268" s="683"/>
      <c r="PRF268" s="683"/>
      <c r="PRG268" s="683"/>
      <c r="PRH268" s="683"/>
      <c r="PRI268" s="683"/>
      <c r="PRJ268" s="683"/>
      <c r="PRK268" s="683"/>
      <c r="PRL268" s="683"/>
      <c r="PRM268" s="683"/>
      <c r="PRN268" s="683"/>
      <c r="PRO268" s="683"/>
      <c r="PRP268" s="683"/>
      <c r="PRQ268" s="683"/>
      <c r="PRR268" s="683"/>
      <c r="PRS268" s="683"/>
      <c r="PRT268" s="683"/>
      <c r="PRU268" s="683"/>
      <c r="PRV268" s="683"/>
      <c r="PRW268" s="683"/>
      <c r="PRX268" s="683"/>
      <c r="PRY268" s="683"/>
      <c r="PRZ268" s="683"/>
      <c r="PSA268" s="683"/>
      <c r="PSB268" s="683"/>
      <c r="PSC268" s="683"/>
      <c r="PSD268" s="683"/>
      <c r="PSE268" s="683"/>
      <c r="PSF268" s="683"/>
      <c r="PSG268" s="683"/>
      <c r="PSH268" s="683"/>
      <c r="PSI268" s="683"/>
      <c r="PSJ268" s="683"/>
      <c r="PSK268" s="683"/>
      <c r="PSL268" s="683"/>
      <c r="PSM268" s="683"/>
      <c r="PSN268" s="683"/>
      <c r="PSO268" s="683"/>
      <c r="PSP268" s="683"/>
      <c r="PSQ268" s="683"/>
      <c r="PSR268" s="683"/>
      <c r="PSS268" s="683"/>
      <c r="PST268" s="683"/>
      <c r="PSU268" s="683"/>
      <c r="PSV268" s="683"/>
      <c r="PSW268" s="683"/>
      <c r="PSX268" s="683"/>
      <c r="PSY268" s="683"/>
      <c r="PSZ268" s="683"/>
      <c r="PTA268" s="683"/>
      <c r="PTB268" s="683"/>
      <c r="PTC268" s="683"/>
      <c r="PTD268" s="683"/>
      <c r="PTE268" s="683"/>
      <c r="PTF268" s="683"/>
      <c r="PTG268" s="683"/>
      <c r="PTH268" s="683"/>
      <c r="PTI268" s="683"/>
      <c r="PTJ268" s="683"/>
      <c r="PTK268" s="683"/>
      <c r="PTL268" s="683"/>
      <c r="PTM268" s="683"/>
      <c r="PTN268" s="683"/>
      <c r="PTO268" s="683"/>
      <c r="PTP268" s="683"/>
      <c r="PTQ268" s="683"/>
      <c r="PTR268" s="683"/>
      <c r="PTS268" s="683"/>
      <c r="PTT268" s="683"/>
      <c r="PTU268" s="683"/>
      <c r="PTV268" s="683"/>
      <c r="PTW268" s="683"/>
      <c r="PTX268" s="683"/>
      <c r="PTY268" s="683"/>
      <c r="PTZ268" s="683"/>
      <c r="PUA268" s="683"/>
      <c r="PUB268" s="683"/>
      <c r="PUC268" s="683"/>
      <c r="PUD268" s="683"/>
      <c r="PUE268" s="683"/>
      <c r="PUF268" s="683"/>
      <c r="PUG268" s="683"/>
      <c r="PUH268" s="683"/>
      <c r="PUI268" s="683"/>
      <c r="PUJ268" s="683"/>
      <c r="PUK268" s="683"/>
      <c r="PUL268" s="683"/>
      <c r="PUM268" s="683"/>
      <c r="PUN268" s="683"/>
      <c r="PUO268" s="683"/>
      <c r="PUP268" s="683"/>
      <c r="PUQ268" s="683"/>
      <c r="PUR268" s="683"/>
      <c r="PUS268" s="683"/>
      <c r="PUT268" s="683"/>
      <c r="PUU268" s="683"/>
      <c r="PUV268" s="683"/>
      <c r="PUW268" s="683"/>
      <c r="PUX268" s="683"/>
      <c r="PUY268" s="683"/>
      <c r="PUZ268" s="683"/>
      <c r="PVA268" s="683"/>
      <c r="PVB268" s="683"/>
      <c r="PVC268" s="683"/>
      <c r="PVD268" s="683"/>
      <c r="PVE268" s="683"/>
      <c r="PVF268" s="683"/>
      <c r="PVG268" s="683"/>
      <c r="PVH268" s="683"/>
      <c r="PVI268" s="683"/>
      <c r="PVJ268" s="683"/>
      <c r="PVK268" s="683"/>
      <c r="PVL268" s="683"/>
      <c r="PVM268" s="683"/>
      <c r="PVN268" s="683"/>
      <c r="PVO268" s="683"/>
      <c r="PVP268" s="683"/>
      <c r="PVQ268" s="683"/>
      <c r="PVR268" s="683"/>
      <c r="PVS268" s="683"/>
      <c r="PVT268" s="683"/>
      <c r="PVU268" s="683"/>
      <c r="PVV268" s="683"/>
      <c r="PVW268" s="683"/>
      <c r="PVX268" s="683"/>
      <c r="PVY268" s="683"/>
      <c r="PVZ268" s="683"/>
      <c r="PWA268" s="683"/>
      <c r="PWB268" s="683"/>
      <c r="PWC268" s="683"/>
      <c r="PWD268" s="683"/>
      <c r="PWE268" s="683"/>
      <c r="PWF268" s="683"/>
      <c r="PWG268" s="683"/>
      <c r="PWH268" s="683"/>
      <c r="PWI268" s="683"/>
      <c r="PWJ268" s="683"/>
      <c r="PWK268" s="683"/>
      <c r="PWL268" s="683"/>
      <c r="PWM268" s="683"/>
      <c r="PWN268" s="683"/>
      <c r="PWO268" s="683"/>
      <c r="PWP268" s="683"/>
      <c r="PWQ268" s="683"/>
      <c r="PWR268" s="683"/>
      <c r="PWS268" s="683"/>
      <c r="PWT268" s="683"/>
      <c r="PWU268" s="683"/>
      <c r="PWV268" s="683"/>
      <c r="PWW268" s="683"/>
      <c r="PWX268" s="683"/>
      <c r="PWY268" s="683"/>
      <c r="PWZ268" s="683"/>
      <c r="PXA268" s="683"/>
      <c r="PXB268" s="683"/>
      <c r="PXC268" s="683"/>
      <c r="PXD268" s="683"/>
      <c r="PXE268" s="683"/>
      <c r="PXF268" s="683"/>
      <c r="PXG268" s="683"/>
      <c r="PXH268" s="683"/>
      <c r="PXI268" s="683"/>
      <c r="PXJ268" s="683"/>
      <c r="PXK268" s="683"/>
      <c r="PXL268" s="683"/>
      <c r="PXM268" s="683"/>
      <c r="PXN268" s="683"/>
      <c r="PXO268" s="683"/>
      <c r="PXP268" s="683"/>
      <c r="PXQ268" s="683"/>
      <c r="PXR268" s="683"/>
      <c r="PXS268" s="683"/>
      <c r="PXT268" s="683"/>
      <c r="PXU268" s="683"/>
      <c r="PXV268" s="683"/>
      <c r="PXW268" s="683"/>
      <c r="PXX268" s="683"/>
      <c r="PXY268" s="683"/>
      <c r="PXZ268" s="683"/>
      <c r="PYA268" s="683"/>
      <c r="PYB268" s="683"/>
      <c r="PYC268" s="683"/>
      <c r="PYD268" s="683"/>
      <c r="PYE268" s="683"/>
      <c r="PYF268" s="683"/>
      <c r="PYG268" s="683"/>
      <c r="PYH268" s="683"/>
      <c r="PYI268" s="683"/>
      <c r="PYJ268" s="683"/>
      <c r="PYK268" s="683"/>
      <c r="PYL268" s="683"/>
      <c r="PYM268" s="683"/>
      <c r="PYN268" s="683"/>
      <c r="PYO268" s="683"/>
      <c r="PYP268" s="683"/>
      <c r="PYQ268" s="683"/>
      <c r="PYR268" s="683"/>
      <c r="PYS268" s="683"/>
      <c r="PYT268" s="683"/>
      <c r="PYU268" s="683"/>
      <c r="PYV268" s="683"/>
      <c r="PYW268" s="683"/>
      <c r="PYX268" s="683"/>
      <c r="PYY268" s="683"/>
      <c r="PYZ268" s="683"/>
      <c r="PZA268" s="683"/>
      <c r="PZB268" s="683"/>
      <c r="PZC268" s="683"/>
      <c r="PZD268" s="683"/>
      <c r="PZE268" s="683"/>
      <c r="PZF268" s="683"/>
      <c r="PZG268" s="683"/>
      <c r="PZH268" s="683"/>
      <c r="PZI268" s="683"/>
      <c r="PZJ268" s="683"/>
      <c r="PZK268" s="683"/>
      <c r="PZL268" s="683"/>
      <c r="PZM268" s="683"/>
      <c r="PZN268" s="683"/>
      <c r="PZO268" s="683"/>
      <c r="PZP268" s="683"/>
      <c r="PZQ268" s="683"/>
      <c r="PZR268" s="683"/>
      <c r="PZS268" s="683"/>
      <c r="PZT268" s="683"/>
      <c r="PZU268" s="683"/>
      <c r="PZV268" s="683"/>
      <c r="PZW268" s="683"/>
      <c r="PZX268" s="683"/>
      <c r="PZY268" s="683"/>
      <c r="PZZ268" s="683"/>
      <c r="QAA268" s="683"/>
      <c r="QAB268" s="683"/>
      <c r="QAC268" s="683"/>
      <c r="QAD268" s="683"/>
      <c r="QAE268" s="683"/>
      <c r="QAF268" s="683"/>
      <c r="QAG268" s="683"/>
      <c r="QAH268" s="683"/>
      <c r="QAI268" s="683"/>
      <c r="QAJ268" s="683"/>
      <c r="QAK268" s="683"/>
      <c r="QAL268" s="683"/>
      <c r="QAM268" s="683"/>
      <c r="QAN268" s="683"/>
      <c r="QAO268" s="683"/>
      <c r="QAP268" s="683"/>
      <c r="QAQ268" s="683"/>
      <c r="QAR268" s="683"/>
      <c r="QAS268" s="683"/>
      <c r="QAT268" s="683"/>
      <c r="QAU268" s="683"/>
      <c r="QAV268" s="683"/>
      <c r="QAW268" s="683"/>
      <c r="QAX268" s="683"/>
      <c r="QAY268" s="683"/>
      <c r="QAZ268" s="683"/>
      <c r="QBA268" s="683"/>
      <c r="QBB268" s="683"/>
      <c r="QBC268" s="683"/>
      <c r="QBD268" s="683"/>
      <c r="QBE268" s="683"/>
      <c r="QBF268" s="683"/>
      <c r="QBG268" s="683"/>
      <c r="QBH268" s="683"/>
      <c r="QBI268" s="683"/>
      <c r="QBJ268" s="683"/>
      <c r="QBK268" s="683"/>
      <c r="QBL268" s="683"/>
      <c r="QBM268" s="683"/>
      <c r="QBN268" s="683"/>
      <c r="QBO268" s="683"/>
      <c r="QBP268" s="683"/>
      <c r="QBQ268" s="683"/>
      <c r="QBR268" s="683"/>
      <c r="QBS268" s="683"/>
      <c r="QBT268" s="683"/>
      <c r="QBU268" s="683"/>
      <c r="QBV268" s="683"/>
      <c r="QBW268" s="683"/>
      <c r="QBX268" s="683"/>
      <c r="QBY268" s="683"/>
      <c r="QBZ268" s="683"/>
      <c r="QCA268" s="683"/>
      <c r="QCB268" s="683"/>
      <c r="QCC268" s="683"/>
      <c r="QCD268" s="683"/>
      <c r="QCE268" s="683"/>
      <c r="QCF268" s="683"/>
      <c r="QCG268" s="683"/>
      <c r="QCH268" s="683"/>
      <c r="QCI268" s="683"/>
      <c r="QCJ268" s="683"/>
      <c r="QCK268" s="683"/>
      <c r="QCL268" s="683"/>
      <c r="QCM268" s="683"/>
      <c r="QCN268" s="683"/>
      <c r="QCO268" s="683"/>
      <c r="QCP268" s="683"/>
      <c r="QCQ268" s="683"/>
      <c r="QCR268" s="683"/>
      <c r="QCS268" s="683"/>
      <c r="QCT268" s="683"/>
      <c r="QCU268" s="683"/>
      <c r="QCV268" s="683"/>
      <c r="QCW268" s="683"/>
      <c r="QCX268" s="683"/>
      <c r="QCY268" s="683"/>
      <c r="QCZ268" s="683"/>
      <c r="QDA268" s="683"/>
      <c r="QDB268" s="683"/>
      <c r="QDC268" s="683"/>
      <c r="QDD268" s="683"/>
      <c r="QDE268" s="683"/>
      <c r="QDF268" s="683"/>
      <c r="QDG268" s="683"/>
      <c r="QDH268" s="683"/>
      <c r="QDI268" s="683"/>
      <c r="QDJ268" s="683"/>
      <c r="QDK268" s="683"/>
      <c r="QDL268" s="683"/>
      <c r="QDM268" s="683"/>
      <c r="QDN268" s="683"/>
      <c r="QDO268" s="683"/>
      <c r="QDP268" s="683"/>
      <c r="QDQ268" s="683"/>
      <c r="QDR268" s="683"/>
      <c r="QDS268" s="683"/>
      <c r="QDT268" s="683"/>
      <c r="QDU268" s="683"/>
      <c r="QDV268" s="683"/>
      <c r="QDW268" s="683"/>
      <c r="QDX268" s="683"/>
      <c r="QDY268" s="683"/>
      <c r="QDZ268" s="683"/>
      <c r="QEA268" s="683"/>
      <c r="QEB268" s="683"/>
      <c r="QEC268" s="683"/>
      <c r="QED268" s="683"/>
      <c r="QEE268" s="683"/>
      <c r="QEF268" s="683"/>
      <c r="QEG268" s="683"/>
      <c r="QEH268" s="683"/>
      <c r="QEI268" s="683"/>
      <c r="QEJ268" s="683"/>
      <c r="QEK268" s="683"/>
      <c r="QEL268" s="683"/>
      <c r="QEM268" s="683"/>
      <c r="QEN268" s="683"/>
      <c r="QEO268" s="683"/>
      <c r="QEP268" s="683"/>
      <c r="QEQ268" s="683"/>
      <c r="QER268" s="683"/>
      <c r="QES268" s="683"/>
      <c r="QET268" s="683"/>
      <c r="QEU268" s="683"/>
      <c r="QEV268" s="683"/>
      <c r="QEW268" s="683"/>
      <c r="QEX268" s="683"/>
      <c r="QEY268" s="683"/>
      <c r="QEZ268" s="683"/>
      <c r="QFA268" s="683"/>
      <c r="QFB268" s="683"/>
      <c r="QFC268" s="683"/>
      <c r="QFD268" s="683"/>
      <c r="QFE268" s="683"/>
      <c r="QFF268" s="683"/>
      <c r="QFG268" s="683"/>
      <c r="QFH268" s="683"/>
      <c r="QFI268" s="683"/>
      <c r="QFJ268" s="683"/>
      <c r="QFK268" s="683"/>
      <c r="QFL268" s="683"/>
      <c r="QFM268" s="683"/>
      <c r="QFN268" s="683"/>
      <c r="QFO268" s="683"/>
      <c r="QFP268" s="683"/>
      <c r="QFQ268" s="683"/>
      <c r="QFR268" s="683"/>
      <c r="QFS268" s="683"/>
      <c r="QFT268" s="683"/>
      <c r="QFU268" s="683"/>
      <c r="QFV268" s="683"/>
      <c r="QFW268" s="683"/>
      <c r="QFX268" s="683"/>
      <c r="QFY268" s="683"/>
      <c r="QFZ268" s="683"/>
      <c r="QGA268" s="683"/>
      <c r="QGB268" s="683"/>
      <c r="QGC268" s="683"/>
      <c r="QGD268" s="683"/>
      <c r="QGE268" s="683"/>
      <c r="QGF268" s="683"/>
      <c r="QGG268" s="683"/>
      <c r="QGH268" s="683"/>
      <c r="QGI268" s="683"/>
      <c r="QGJ268" s="683"/>
      <c r="QGK268" s="683"/>
      <c r="QGL268" s="683"/>
      <c r="QGM268" s="683"/>
      <c r="QGN268" s="683"/>
      <c r="QGO268" s="683"/>
      <c r="QGP268" s="683"/>
      <c r="QGQ268" s="683"/>
      <c r="QGR268" s="683"/>
      <c r="QGS268" s="683"/>
      <c r="QGT268" s="683"/>
      <c r="QGU268" s="683"/>
      <c r="QGV268" s="683"/>
      <c r="QGW268" s="683"/>
      <c r="QGX268" s="683"/>
      <c r="QGY268" s="683"/>
      <c r="QGZ268" s="683"/>
      <c r="QHA268" s="683"/>
      <c r="QHB268" s="683"/>
      <c r="QHC268" s="683"/>
      <c r="QHD268" s="683"/>
      <c r="QHE268" s="683"/>
      <c r="QHF268" s="683"/>
      <c r="QHG268" s="683"/>
      <c r="QHH268" s="683"/>
      <c r="QHI268" s="683"/>
      <c r="QHJ268" s="683"/>
      <c r="QHK268" s="683"/>
      <c r="QHL268" s="683"/>
      <c r="QHM268" s="683"/>
      <c r="QHN268" s="683"/>
      <c r="QHO268" s="683"/>
      <c r="QHP268" s="683"/>
      <c r="QHQ268" s="683"/>
      <c r="QHR268" s="683"/>
      <c r="QHS268" s="683"/>
      <c r="QHT268" s="683"/>
      <c r="QHU268" s="683"/>
      <c r="QHV268" s="683"/>
      <c r="QHW268" s="683"/>
      <c r="QHX268" s="683"/>
      <c r="QHY268" s="683"/>
      <c r="QHZ268" s="683"/>
      <c r="QIA268" s="683"/>
      <c r="QIB268" s="683"/>
      <c r="QIC268" s="683"/>
      <c r="QID268" s="683"/>
      <c r="QIE268" s="683"/>
      <c r="QIF268" s="683"/>
      <c r="QIG268" s="683"/>
      <c r="QIH268" s="683"/>
      <c r="QII268" s="683"/>
      <c r="QIJ268" s="683"/>
      <c r="QIK268" s="683"/>
      <c r="QIL268" s="683"/>
      <c r="QIM268" s="683"/>
      <c r="QIN268" s="683"/>
      <c r="QIO268" s="683"/>
      <c r="QIP268" s="683"/>
      <c r="QIQ268" s="683"/>
      <c r="QIR268" s="683"/>
      <c r="QIS268" s="683"/>
      <c r="QIT268" s="683"/>
      <c r="QIU268" s="683"/>
      <c r="QIV268" s="683"/>
      <c r="QIW268" s="683"/>
      <c r="QIX268" s="683"/>
      <c r="QIY268" s="683"/>
      <c r="QIZ268" s="683"/>
      <c r="QJA268" s="683"/>
      <c r="QJB268" s="683"/>
      <c r="QJC268" s="683"/>
      <c r="QJD268" s="683"/>
      <c r="QJE268" s="683"/>
      <c r="QJF268" s="683"/>
      <c r="QJG268" s="683"/>
      <c r="QJH268" s="683"/>
      <c r="QJI268" s="683"/>
      <c r="QJJ268" s="683"/>
      <c r="QJK268" s="683"/>
      <c r="QJL268" s="683"/>
      <c r="QJM268" s="683"/>
      <c r="QJN268" s="683"/>
      <c r="QJO268" s="683"/>
      <c r="QJP268" s="683"/>
      <c r="QJQ268" s="683"/>
      <c r="QJR268" s="683"/>
      <c r="QJS268" s="683"/>
      <c r="QJT268" s="683"/>
      <c r="QJU268" s="683"/>
      <c r="QJV268" s="683"/>
      <c r="QJW268" s="683"/>
      <c r="QJX268" s="683"/>
      <c r="QJY268" s="683"/>
      <c r="QJZ268" s="683"/>
      <c r="QKA268" s="683"/>
      <c r="QKB268" s="683"/>
      <c r="QKC268" s="683"/>
      <c r="QKD268" s="683"/>
      <c r="QKE268" s="683"/>
      <c r="QKF268" s="683"/>
      <c r="QKG268" s="683"/>
      <c r="QKH268" s="683"/>
      <c r="QKI268" s="683"/>
      <c r="QKJ268" s="683"/>
      <c r="QKK268" s="683"/>
      <c r="QKL268" s="683"/>
      <c r="QKM268" s="683"/>
      <c r="QKN268" s="683"/>
      <c r="QKO268" s="683"/>
      <c r="QKP268" s="683"/>
      <c r="QKQ268" s="683"/>
      <c r="QKR268" s="683"/>
      <c r="QKS268" s="683"/>
      <c r="QKT268" s="683"/>
      <c r="QKU268" s="683"/>
      <c r="QKV268" s="683"/>
      <c r="QKW268" s="683"/>
      <c r="QKX268" s="683"/>
      <c r="QKY268" s="683"/>
      <c r="QKZ268" s="683"/>
      <c r="QLA268" s="683"/>
      <c r="QLB268" s="683"/>
      <c r="QLC268" s="683"/>
      <c r="QLD268" s="683"/>
      <c r="QLE268" s="683"/>
      <c r="QLF268" s="683"/>
      <c r="QLG268" s="683"/>
      <c r="QLH268" s="683"/>
      <c r="QLI268" s="683"/>
      <c r="QLJ268" s="683"/>
      <c r="QLK268" s="683"/>
      <c r="QLL268" s="683"/>
      <c r="QLM268" s="683"/>
      <c r="QLN268" s="683"/>
      <c r="QLO268" s="683"/>
      <c r="QLP268" s="683"/>
      <c r="QLQ268" s="683"/>
      <c r="QLR268" s="683"/>
      <c r="QLS268" s="683"/>
      <c r="QLT268" s="683"/>
      <c r="QLU268" s="683"/>
      <c r="QLV268" s="683"/>
      <c r="QLW268" s="683"/>
      <c r="QLX268" s="683"/>
      <c r="QLY268" s="683"/>
      <c r="QLZ268" s="683"/>
      <c r="QMA268" s="683"/>
      <c r="QMB268" s="683"/>
      <c r="QMC268" s="683"/>
      <c r="QMD268" s="683"/>
      <c r="QME268" s="683"/>
      <c r="QMF268" s="683"/>
      <c r="QMG268" s="683"/>
      <c r="QMH268" s="683"/>
      <c r="QMI268" s="683"/>
      <c r="QMJ268" s="683"/>
      <c r="QMK268" s="683"/>
      <c r="QML268" s="683"/>
      <c r="QMM268" s="683"/>
      <c r="QMN268" s="683"/>
      <c r="QMO268" s="683"/>
      <c r="QMP268" s="683"/>
      <c r="QMQ268" s="683"/>
      <c r="QMR268" s="683"/>
      <c r="QMS268" s="683"/>
      <c r="QMT268" s="683"/>
      <c r="QMU268" s="683"/>
      <c r="QMV268" s="683"/>
      <c r="QMW268" s="683"/>
      <c r="QMX268" s="683"/>
      <c r="QMY268" s="683"/>
      <c r="QMZ268" s="683"/>
      <c r="QNA268" s="683"/>
      <c r="QNB268" s="683"/>
      <c r="QNC268" s="683"/>
      <c r="QND268" s="683"/>
      <c r="QNE268" s="683"/>
      <c r="QNF268" s="683"/>
      <c r="QNG268" s="683"/>
      <c r="QNH268" s="683"/>
      <c r="QNI268" s="683"/>
      <c r="QNJ268" s="683"/>
      <c r="QNK268" s="683"/>
      <c r="QNL268" s="683"/>
      <c r="QNM268" s="683"/>
      <c r="QNN268" s="683"/>
      <c r="QNO268" s="683"/>
      <c r="QNP268" s="683"/>
      <c r="QNQ268" s="683"/>
      <c r="QNR268" s="683"/>
      <c r="QNS268" s="683"/>
      <c r="QNT268" s="683"/>
      <c r="QNU268" s="683"/>
      <c r="QNV268" s="683"/>
      <c r="QNW268" s="683"/>
      <c r="QNX268" s="683"/>
      <c r="QNY268" s="683"/>
      <c r="QNZ268" s="683"/>
      <c r="QOA268" s="683"/>
      <c r="QOB268" s="683"/>
      <c r="QOC268" s="683"/>
      <c r="QOD268" s="683"/>
      <c r="QOE268" s="683"/>
      <c r="QOF268" s="683"/>
      <c r="QOG268" s="683"/>
      <c r="QOH268" s="683"/>
      <c r="QOI268" s="683"/>
      <c r="QOJ268" s="683"/>
      <c r="QOK268" s="683"/>
      <c r="QOL268" s="683"/>
      <c r="QOM268" s="683"/>
      <c r="QON268" s="683"/>
      <c r="QOO268" s="683"/>
      <c r="QOP268" s="683"/>
      <c r="QOQ268" s="683"/>
      <c r="QOR268" s="683"/>
      <c r="QOS268" s="683"/>
      <c r="QOT268" s="683"/>
      <c r="QOU268" s="683"/>
      <c r="QOV268" s="683"/>
      <c r="QOW268" s="683"/>
      <c r="QOX268" s="683"/>
      <c r="QOY268" s="683"/>
      <c r="QOZ268" s="683"/>
      <c r="QPA268" s="683"/>
      <c r="QPB268" s="683"/>
      <c r="QPC268" s="683"/>
      <c r="QPD268" s="683"/>
      <c r="QPE268" s="683"/>
      <c r="QPF268" s="683"/>
      <c r="QPG268" s="683"/>
      <c r="QPH268" s="683"/>
      <c r="QPI268" s="683"/>
      <c r="QPJ268" s="683"/>
      <c r="QPK268" s="683"/>
      <c r="QPL268" s="683"/>
      <c r="QPM268" s="683"/>
      <c r="QPN268" s="683"/>
      <c r="QPO268" s="683"/>
      <c r="QPP268" s="683"/>
      <c r="QPQ268" s="683"/>
      <c r="QPR268" s="683"/>
      <c r="QPS268" s="683"/>
      <c r="QPT268" s="683"/>
      <c r="QPU268" s="683"/>
      <c r="QPV268" s="683"/>
      <c r="QPW268" s="683"/>
      <c r="QPX268" s="683"/>
      <c r="QPY268" s="683"/>
      <c r="QPZ268" s="683"/>
      <c r="QQA268" s="683"/>
      <c r="QQB268" s="683"/>
      <c r="QQC268" s="683"/>
      <c r="QQD268" s="683"/>
      <c r="QQE268" s="683"/>
      <c r="QQF268" s="683"/>
      <c r="QQG268" s="683"/>
      <c r="QQH268" s="683"/>
      <c r="QQI268" s="683"/>
      <c r="QQJ268" s="683"/>
      <c r="QQK268" s="683"/>
      <c r="QQL268" s="683"/>
      <c r="QQM268" s="683"/>
      <c r="QQN268" s="683"/>
      <c r="QQO268" s="683"/>
      <c r="QQP268" s="683"/>
      <c r="QQQ268" s="683"/>
      <c r="QQR268" s="683"/>
      <c r="QQS268" s="683"/>
      <c r="QQT268" s="683"/>
      <c r="QQU268" s="683"/>
      <c r="QQV268" s="683"/>
      <c r="QQW268" s="683"/>
      <c r="QQX268" s="683"/>
      <c r="QQY268" s="683"/>
      <c r="QQZ268" s="683"/>
      <c r="QRA268" s="683"/>
      <c r="QRB268" s="683"/>
      <c r="QRC268" s="683"/>
      <c r="QRD268" s="683"/>
      <c r="QRE268" s="683"/>
      <c r="QRF268" s="683"/>
      <c r="QRG268" s="683"/>
      <c r="QRH268" s="683"/>
      <c r="QRI268" s="683"/>
      <c r="QRJ268" s="683"/>
      <c r="QRK268" s="683"/>
      <c r="QRL268" s="683"/>
      <c r="QRM268" s="683"/>
      <c r="QRN268" s="683"/>
      <c r="QRO268" s="683"/>
      <c r="QRP268" s="683"/>
      <c r="QRQ268" s="683"/>
      <c r="QRR268" s="683"/>
      <c r="QRS268" s="683"/>
      <c r="QRT268" s="683"/>
      <c r="QRU268" s="683"/>
      <c r="QRV268" s="683"/>
      <c r="QRW268" s="683"/>
      <c r="QRX268" s="683"/>
      <c r="QRY268" s="683"/>
      <c r="QRZ268" s="683"/>
      <c r="QSA268" s="683"/>
      <c r="QSB268" s="683"/>
      <c r="QSC268" s="683"/>
      <c r="QSD268" s="683"/>
      <c r="QSE268" s="683"/>
      <c r="QSF268" s="683"/>
      <c r="QSG268" s="683"/>
      <c r="QSH268" s="683"/>
      <c r="QSI268" s="683"/>
      <c r="QSJ268" s="683"/>
      <c r="QSK268" s="683"/>
      <c r="QSL268" s="683"/>
      <c r="QSM268" s="683"/>
      <c r="QSN268" s="683"/>
      <c r="QSO268" s="683"/>
      <c r="QSP268" s="683"/>
      <c r="QSQ268" s="683"/>
      <c r="QSR268" s="683"/>
      <c r="QSS268" s="683"/>
      <c r="QST268" s="683"/>
      <c r="QSU268" s="683"/>
      <c r="QSV268" s="683"/>
      <c r="QSW268" s="683"/>
      <c r="QSX268" s="683"/>
      <c r="QSY268" s="683"/>
      <c r="QSZ268" s="683"/>
      <c r="QTA268" s="683"/>
      <c r="QTB268" s="683"/>
      <c r="QTC268" s="683"/>
      <c r="QTD268" s="683"/>
      <c r="QTE268" s="683"/>
      <c r="QTF268" s="683"/>
      <c r="QTG268" s="683"/>
      <c r="QTH268" s="683"/>
      <c r="QTI268" s="683"/>
      <c r="QTJ268" s="683"/>
      <c r="QTK268" s="683"/>
      <c r="QTL268" s="683"/>
      <c r="QTM268" s="683"/>
      <c r="QTN268" s="683"/>
      <c r="QTO268" s="683"/>
      <c r="QTP268" s="683"/>
      <c r="QTQ268" s="683"/>
      <c r="QTR268" s="683"/>
      <c r="QTS268" s="683"/>
      <c r="QTT268" s="683"/>
      <c r="QTU268" s="683"/>
      <c r="QTV268" s="683"/>
      <c r="QTW268" s="683"/>
      <c r="QTX268" s="683"/>
      <c r="QTY268" s="683"/>
      <c r="QTZ268" s="683"/>
      <c r="QUA268" s="683"/>
      <c r="QUB268" s="683"/>
      <c r="QUC268" s="683"/>
      <c r="QUD268" s="683"/>
      <c r="QUE268" s="683"/>
      <c r="QUF268" s="683"/>
      <c r="QUG268" s="683"/>
      <c r="QUH268" s="683"/>
      <c r="QUI268" s="683"/>
      <c r="QUJ268" s="683"/>
      <c r="QUK268" s="683"/>
      <c r="QUL268" s="683"/>
      <c r="QUM268" s="683"/>
      <c r="QUN268" s="683"/>
      <c r="QUO268" s="683"/>
      <c r="QUP268" s="683"/>
      <c r="QUQ268" s="683"/>
      <c r="QUR268" s="683"/>
      <c r="QUS268" s="683"/>
      <c r="QUT268" s="683"/>
      <c r="QUU268" s="683"/>
      <c r="QUV268" s="683"/>
      <c r="QUW268" s="683"/>
      <c r="QUX268" s="683"/>
      <c r="QUY268" s="683"/>
      <c r="QUZ268" s="683"/>
      <c r="QVA268" s="683"/>
      <c r="QVB268" s="683"/>
      <c r="QVC268" s="683"/>
      <c r="QVD268" s="683"/>
      <c r="QVE268" s="683"/>
      <c r="QVF268" s="683"/>
      <c r="QVG268" s="683"/>
      <c r="QVH268" s="683"/>
      <c r="QVI268" s="683"/>
      <c r="QVJ268" s="683"/>
      <c r="QVK268" s="683"/>
      <c r="QVL268" s="683"/>
      <c r="QVM268" s="683"/>
      <c r="QVN268" s="683"/>
      <c r="QVO268" s="683"/>
      <c r="QVP268" s="683"/>
      <c r="QVQ268" s="683"/>
      <c r="QVR268" s="683"/>
      <c r="QVS268" s="683"/>
      <c r="QVT268" s="683"/>
      <c r="QVU268" s="683"/>
      <c r="QVV268" s="683"/>
      <c r="QVW268" s="683"/>
      <c r="QVX268" s="683"/>
      <c r="QVY268" s="683"/>
      <c r="QVZ268" s="683"/>
      <c r="QWA268" s="683"/>
      <c r="QWB268" s="683"/>
      <c r="QWC268" s="683"/>
      <c r="QWD268" s="683"/>
      <c r="QWE268" s="683"/>
      <c r="QWF268" s="683"/>
      <c r="QWG268" s="683"/>
      <c r="QWH268" s="683"/>
      <c r="QWI268" s="683"/>
      <c r="QWJ268" s="683"/>
      <c r="QWK268" s="683"/>
      <c r="QWL268" s="683"/>
      <c r="QWM268" s="683"/>
      <c r="QWN268" s="683"/>
      <c r="QWO268" s="683"/>
      <c r="QWP268" s="683"/>
      <c r="QWQ268" s="683"/>
      <c r="QWR268" s="683"/>
      <c r="QWS268" s="683"/>
      <c r="QWT268" s="683"/>
      <c r="QWU268" s="683"/>
      <c r="QWV268" s="683"/>
      <c r="QWW268" s="683"/>
      <c r="QWX268" s="683"/>
      <c r="QWY268" s="683"/>
      <c r="QWZ268" s="683"/>
      <c r="QXA268" s="683"/>
      <c r="QXB268" s="683"/>
      <c r="QXC268" s="683"/>
      <c r="QXD268" s="683"/>
      <c r="QXE268" s="683"/>
      <c r="QXF268" s="683"/>
      <c r="QXG268" s="683"/>
      <c r="QXH268" s="683"/>
      <c r="QXI268" s="683"/>
      <c r="QXJ268" s="683"/>
      <c r="QXK268" s="683"/>
      <c r="QXL268" s="683"/>
      <c r="QXM268" s="683"/>
      <c r="QXN268" s="683"/>
      <c r="QXO268" s="683"/>
      <c r="QXP268" s="683"/>
      <c r="QXQ268" s="683"/>
      <c r="QXR268" s="683"/>
      <c r="QXS268" s="683"/>
      <c r="QXT268" s="683"/>
      <c r="QXU268" s="683"/>
      <c r="QXV268" s="683"/>
      <c r="QXW268" s="683"/>
      <c r="QXX268" s="683"/>
      <c r="QXY268" s="683"/>
      <c r="QXZ268" s="683"/>
      <c r="QYA268" s="683"/>
      <c r="QYB268" s="683"/>
      <c r="QYC268" s="683"/>
      <c r="QYD268" s="683"/>
      <c r="QYE268" s="683"/>
      <c r="QYF268" s="683"/>
      <c r="QYG268" s="683"/>
      <c r="QYH268" s="683"/>
      <c r="QYI268" s="683"/>
      <c r="QYJ268" s="683"/>
      <c r="QYK268" s="683"/>
      <c r="QYL268" s="683"/>
      <c r="QYM268" s="683"/>
      <c r="QYN268" s="683"/>
      <c r="QYO268" s="683"/>
      <c r="QYP268" s="683"/>
      <c r="QYQ268" s="683"/>
      <c r="QYR268" s="683"/>
      <c r="QYS268" s="683"/>
      <c r="QYT268" s="683"/>
      <c r="QYU268" s="683"/>
      <c r="QYV268" s="683"/>
      <c r="QYW268" s="683"/>
      <c r="QYX268" s="683"/>
      <c r="QYY268" s="683"/>
      <c r="QYZ268" s="683"/>
      <c r="QZA268" s="683"/>
      <c r="QZB268" s="683"/>
      <c r="QZC268" s="683"/>
      <c r="QZD268" s="683"/>
      <c r="QZE268" s="683"/>
      <c r="QZF268" s="683"/>
      <c r="QZG268" s="683"/>
      <c r="QZH268" s="683"/>
      <c r="QZI268" s="683"/>
      <c r="QZJ268" s="683"/>
      <c r="QZK268" s="683"/>
      <c r="QZL268" s="683"/>
      <c r="QZM268" s="683"/>
      <c r="QZN268" s="683"/>
      <c r="QZO268" s="683"/>
      <c r="QZP268" s="683"/>
      <c r="QZQ268" s="683"/>
      <c r="QZR268" s="683"/>
      <c r="QZS268" s="683"/>
      <c r="QZT268" s="683"/>
      <c r="QZU268" s="683"/>
      <c r="QZV268" s="683"/>
      <c r="QZW268" s="683"/>
      <c r="QZX268" s="683"/>
      <c r="QZY268" s="683"/>
      <c r="QZZ268" s="683"/>
      <c r="RAA268" s="683"/>
      <c r="RAB268" s="683"/>
      <c r="RAC268" s="683"/>
      <c r="RAD268" s="683"/>
      <c r="RAE268" s="683"/>
      <c r="RAF268" s="683"/>
      <c r="RAG268" s="683"/>
      <c r="RAH268" s="683"/>
      <c r="RAI268" s="683"/>
      <c r="RAJ268" s="683"/>
      <c r="RAK268" s="683"/>
      <c r="RAL268" s="683"/>
      <c r="RAM268" s="683"/>
      <c r="RAN268" s="683"/>
      <c r="RAO268" s="683"/>
      <c r="RAP268" s="683"/>
      <c r="RAQ268" s="683"/>
      <c r="RAR268" s="683"/>
      <c r="RAS268" s="683"/>
      <c r="RAT268" s="683"/>
      <c r="RAU268" s="683"/>
      <c r="RAV268" s="683"/>
      <c r="RAW268" s="683"/>
      <c r="RAX268" s="683"/>
      <c r="RAY268" s="683"/>
      <c r="RAZ268" s="683"/>
      <c r="RBA268" s="683"/>
      <c r="RBB268" s="683"/>
      <c r="RBC268" s="683"/>
      <c r="RBD268" s="683"/>
      <c r="RBE268" s="683"/>
      <c r="RBF268" s="683"/>
      <c r="RBG268" s="683"/>
      <c r="RBH268" s="683"/>
      <c r="RBI268" s="683"/>
      <c r="RBJ268" s="683"/>
      <c r="RBK268" s="683"/>
      <c r="RBL268" s="683"/>
      <c r="RBM268" s="683"/>
      <c r="RBN268" s="683"/>
      <c r="RBO268" s="683"/>
      <c r="RBP268" s="683"/>
      <c r="RBQ268" s="683"/>
      <c r="RBR268" s="683"/>
      <c r="RBS268" s="683"/>
      <c r="RBT268" s="683"/>
      <c r="RBU268" s="683"/>
      <c r="RBV268" s="683"/>
      <c r="RBW268" s="683"/>
      <c r="RBX268" s="683"/>
      <c r="RBY268" s="683"/>
      <c r="RBZ268" s="683"/>
      <c r="RCA268" s="683"/>
      <c r="RCB268" s="683"/>
      <c r="RCC268" s="683"/>
      <c r="RCD268" s="683"/>
      <c r="RCE268" s="683"/>
      <c r="RCF268" s="683"/>
      <c r="RCG268" s="683"/>
      <c r="RCH268" s="683"/>
      <c r="RCI268" s="683"/>
      <c r="RCJ268" s="683"/>
      <c r="RCK268" s="683"/>
      <c r="RCL268" s="683"/>
      <c r="RCM268" s="683"/>
      <c r="RCN268" s="683"/>
      <c r="RCO268" s="683"/>
      <c r="RCP268" s="683"/>
      <c r="RCQ268" s="683"/>
      <c r="RCR268" s="683"/>
      <c r="RCS268" s="683"/>
      <c r="RCT268" s="683"/>
      <c r="RCU268" s="683"/>
      <c r="RCV268" s="683"/>
      <c r="RCW268" s="683"/>
      <c r="RCX268" s="683"/>
      <c r="RCY268" s="683"/>
      <c r="RCZ268" s="683"/>
      <c r="RDA268" s="683"/>
      <c r="RDB268" s="683"/>
      <c r="RDC268" s="683"/>
      <c r="RDD268" s="683"/>
      <c r="RDE268" s="683"/>
      <c r="RDF268" s="683"/>
      <c r="RDG268" s="683"/>
      <c r="RDH268" s="683"/>
      <c r="RDI268" s="683"/>
      <c r="RDJ268" s="683"/>
      <c r="RDK268" s="683"/>
      <c r="RDL268" s="683"/>
      <c r="RDM268" s="683"/>
      <c r="RDN268" s="683"/>
      <c r="RDO268" s="683"/>
      <c r="RDP268" s="683"/>
      <c r="RDQ268" s="683"/>
      <c r="RDR268" s="683"/>
      <c r="RDS268" s="683"/>
      <c r="RDT268" s="683"/>
      <c r="RDU268" s="683"/>
      <c r="RDV268" s="683"/>
      <c r="RDW268" s="683"/>
      <c r="RDX268" s="683"/>
      <c r="RDY268" s="683"/>
      <c r="RDZ268" s="683"/>
      <c r="REA268" s="683"/>
      <c r="REB268" s="683"/>
      <c r="REC268" s="683"/>
      <c r="RED268" s="683"/>
      <c r="REE268" s="683"/>
      <c r="REF268" s="683"/>
      <c r="REG268" s="683"/>
      <c r="REH268" s="683"/>
      <c r="REI268" s="683"/>
      <c r="REJ268" s="683"/>
      <c r="REK268" s="683"/>
      <c r="REL268" s="683"/>
      <c r="REM268" s="683"/>
      <c r="REN268" s="683"/>
      <c r="REO268" s="683"/>
      <c r="REP268" s="683"/>
      <c r="REQ268" s="683"/>
      <c r="RER268" s="683"/>
      <c r="RES268" s="683"/>
      <c r="RET268" s="683"/>
      <c r="REU268" s="683"/>
      <c r="REV268" s="683"/>
      <c r="REW268" s="683"/>
      <c r="REX268" s="683"/>
      <c r="REY268" s="683"/>
      <c r="REZ268" s="683"/>
      <c r="RFA268" s="683"/>
      <c r="RFB268" s="683"/>
      <c r="RFC268" s="683"/>
      <c r="RFD268" s="683"/>
      <c r="RFE268" s="683"/>
      <c r="RFF268" s="683"/>
      <c r="RFG268" s="683"/>
      <c r="RFH268" s="683"/>
      <c r="RFI268" s="683"/>
      <c r="RFJ268" s="683"/>
      <c r="RFK268" s="683"/>
      <c r="RFL268" s="683"/>
      <c r="RFM268" s="683"/>
      <c r="RFN268" s="683"/>
      <c r="RFO268" s="683"/>
      <c r="RFP268" s="683"/>
      <c r="RFQ268" s="683"/>
      <c r="RFR268" s="683"/>
      <c r="RFS268" s="683"/>
      <c r="RFT268" s="683"/>
      <c r="RFU268" s="683"/>
      <c r="RFV268" s="683"/>
      <c r="RFW268" s="683"/>
      <c r="RFX268" s="683"/>
      <c r="RFY268" s="683"/>
      <c r="RFZ268" s="683"/>
      <c r="RGA268" s="683"/>
      <c r="RGB268" s="683"/>
      <c r="RGC268" s="683"/>
      <c r="RGD268" s="683"/>
      <c r="RGE268" s="683"/>
      <c r="RGF268" s="683"/>
      <c r="RGG268" s="683"/>
      <c r="RGH268" s="683"/>
      <c r="RGI268" s="683"/>
      <c r="RGJ268" s="683"/>
      <c r="RGK268" s="683"/>
      <c r="RGL268" s="683"/>
      <c r="RGM268" s="683"/>
      <c r="RGN268" s="683"/>
      <c r="RGO268" s="683"/>
      <c r="RGP268" s="683"/>
      <c r="RGQ268" s="683"/>
      <c r="RGR268" s="683"/>
      <c r="RGS268" s="683"/>
      <c r="RGT268" s="683"/>
      <c r="RGU268" s="683"/>
      <c r="RGV268" s="683"/>
      <c r="RGW268" s="683"/>
      <c r="RGX268" s="683"/>
      <c r="RGY268" s="683"/>
      <c r="RGZ268" s="683"/>
      <c r="RHA268" s="683"/>
      <c r="RHB268" s="683"/>
      <c r="RHC268" s="683"/>
      <c r="RHD268" s="683"/>
      <c r="RHE268" s="683"/>
      <c r="RHF268" s="683"/>
      <c r="RHG268" s="683"/>
      <c r="RHH268" s="683"/>
      <c r="RHI268" s="683"/>
      <c r="RHJ268" s="683"/>
      <c r="RHK268" s="683"/>
      <c r="RHL268" s="683"/>
      <c r="RHM268" s="683"/>
      <c r="RHN268" s="683"/>
      <c r="RHO268" s="683"/>
      <c r="RHP268" s="683"/>
      <c r="RHQ268" s="683"/>
      <c r="RHR268" s="683"/>
      <c r="RHS268" s="683"/>
      <c r="RHT268" s="683"/>
      <c r="RHU268" s="683"/>
      <c r="RHV268" s="683"/>
      <c r="RHW268" s="683"/>
      <c r="RHX268" s="683"/>
      <c r="RHY268" s="683"/>
      <c r="RHZ268" s="683"/>
      <c r="RIA268" s="683"/>
      <c r="RIB268" s="683"/>
      <c r="RIC268" s="683"/>
      <c r="RID268" s="683"/>
      <c r="RIE268" s="683"/>
      <c r="RIF268" s="683"/>
      <c r="RIG268" s="683"/>
      <c r="RIH268" s="683"/>
      <c r="RII268" s="683"/>
      <c r="RIJ268" s="683"/>
      <c r="RIK268" s="683"/>
      <c r="RIL268" s="683"/>
      <c r="RIM268" s="683"/>
      <c r="RIN268" s="683"/>
      <c r="RIO268" s="683"/>
      <c r="RIP268" s="683"/>
      <c r="RIQ268" s="683"/>
      <c r="RIR268" s="683"/>
      <c r="RIS268" s="683"/>
      <c r="RIT268" s="683"/>
      <c r="RIU268" s="683"/>
      <c r="RIV268" s="683"/>
      <c r="RIW268" s="683"/>
      <c r="RIX268" s="683"/>
      <c r="RIY268" s="683"/>
      <c r="RIZ268" s="683"/>
      <c r="RJA268" s="683"/>
      <c r="RJB268" s="683"/>
      <c r="RJC268" s="683"/>
      <c r="RJD268" s="683"/>
      <c r="RJE268" s="683"/>
      <c r="RJF268" s="683"/>
      <c r="RJG268" s="683"/>
      <c r="RJH268" s="683"/>
      <c r="RJI268" s="683"/>
      <c r="RJJ268" s="683"/>
      <c r="RJK268" s="683"/>
      <c r="RJL268" s="683"/>
      <c r="RJM268" s="683"/>
      <c r="RJN268" s="683"/>
      <c r="RJO268" s="683"/>
      <c r="RJP268" s="683"/>
      <c r="RJQ268" s="683"/>
      <c r="RJR268" s="683"/>
      <c r="RJS268" s="683"/>
      <c r="RJT268" s="683"/>
      <c r="RJU268" s="683"/>
      <c r="RJV268" s="683"/>
      <c r="RJW268" s="683"/>
      <c r="RJX268" s="683"/>
      <c r="RJY268" s="683"/>
      <c r="RJZ268" s="683"/>
      <c r="RKA268" s="683"/>
      <c r="RKB268" s="683"/>
      <c r="RKC268" s="683"/>
      <c r="RKD268" s="683"/>
      <c r="RKE268" s="683"/>
      <c r="RKF268" s="683"/>
      <c r="RKG268" s="683"/>
      <c r="RKH268" s="683"/>
      <c r="RKI268" s="683"/>
      <c r="RKJ268" s="683"/>
      <c r="RKK268" s="683"/>
      <c r="RKL268" s="683"/>
      <c r="RKM268" s="683"/>
      <c r="RKN268" s="683"/>
      <c r="RKO268" s="683"/>
      <c r="RKP268" s="683"/>
      <c r="RKQ268" s="683"/>
      <c r="RKR268" s="683"/>
      <c r="RKS268" s="683"/>
      <c r="RKT268" s="683"/>
      <c r="RKU268" s="683"/>
      <c r="RKV268" s="683"/>
      <c r="RKW268" s="683"/>
      <c r="RKX268" s="683"/>
      <c r="RKY268" s="683"/>
      <c r="RKZ268" s="683"/>
      <c r="RLA268" s="683"/>
      <c r="RLB268" s="683"/>
      <c r="RLC268" s="683"/>
      <c r="RLD268" s="683"/>
      <c r="RLE268" s="683"/>
      <c r="RLF268" s="683"/>
      <c r="RLG268" s="683"/>
      <c r="RLH268" s="683"/>
      <c r="RLI268" s="683"/>
      <c r="RLJ268" s="683"/>
      <c r="RLK268" s="683"/>
      <c r="RLL268" s="683"/>
      <c r="RLM268" s="683"/>
      <c r="RLN268" s="683"/>
      <c r="RLO268" s="683"/>
      <c r="RLP268" s="683"/>
      <c r="RLQ268" s="683"/>
      <c r="RLR268" s="683"/>
      <c r="RLS268" s="683"/>
      <c r="RLT268" s="683"/>
      <c r="RLU268" s="683"/>
      <c r="RLV268" s="683"/>
      <c r="RLW268" s="683"/>
      <c r="RLX268" s="683"/>
      <c r="RLY268" s="683"/>
      <c r="RLZ268" s="683"/>
      <c r="RMA268" s="683"/>
      <c r="RMB268" s="683"/>
      <c r="RMC268" s="683"/>
      <c r="RMD268" s="683"/>
      <c r="RME268" s="683"/>
      <c r="RMF268" s="683"/>
      <c r="RMG268" s="683"/>
      <c r="RMH268" s="683"/>
      <c r="RMI268" s="683"/>
      <c r="RMJ268" s="683"/>
      <c r="RMK268" s="683"/>
      <c r="RML268" s="683"/>
      <c r="RMM268" s="683"/>
      <c r="RMN268" s="683"/>
      <c r="RMO268" s="683"/>
      <c r="RMP268" s="683"/>
      <c r="RMQ268" s="683"/>
      <c r="RMR268" s="683"/>
      <c r="RMS268" s="683"/>
      <c r="RMT268" s="683"/>
      <c r="RMU268" s="683"/>
      <c r="RMV268" s="683"/>
      <c r="RMW268" s="683"/>
      <c r="RMX268" s="683"/>
      <c r="RMY268" s="683"/>
      <c r="RMZ268" s="683"/>
      <c r="RNA268" s="683"/>
      <c r="RNB268" s="683"/>
      <c r="RNC268" s="683"/>
      <c r="RND268" s="683"/>
      <c r="RNE268" s="683"/>
      <c r="RNF268" s="683"/>
      <c r="RNG268" s="683"/>
      <c r="RNH268" s="683"/>
      <c r="RNI268" s="683"/>
      <c r="RNJ268" s="683"/>
      <c r="RNK268" s="683"/>
      <c r="RNL268" s="683"/>
      <c r="RNM268" s="683"/>
      <c r="RNN268" s="683"/>
      <c r="RNO268" s="683"/>
      <c r="RNP268" s="683"/>
      <c r="RNQ268" s="683"/>
      <c r="RNR268" s="683"/>
      <c r="RNS268" s="683"/>
      <c r="RNT268" s="683"/>
      <c r="RNU268" s="683"/>
      <c r="RNV268" s="683"/>
      <c r="RNW268" s="683"/>
      <c r="RNX268" s="683"/>
      <c r="RNY268" s="683"/>
      <c r="RNZ268" s="683"/>
      <c r="ROA268" s="683"/>
      <c r="ROB268" s="683"/>
      <c r="ROC268" s="683"/>
      <c r="ROD268" s="683"/>
      <c r="ROE268" s="683"/>
      <c r="ROF268" s="683"/>
      <c r="ROG268" s="683"/>
      <c r="ROH268" s="683"/>
      <c r="ROI268" s="683"/>
      <c r="ROJ268" s="683"/>
      <c r="ROK268" s="683"/>
      <c r="ROL268" s="683"/>
      <c r="ROM268" s="683"/>
      <c r="RON268" s="683"/>
      <c r="ROO268" s="683"/>
      <c r="ROP268" s="683"/>
      <c r="ROQ268" s="683"/>
      <c r="ROR268" s="683"/>
      <c r="ROS268" s="683"/>
      <c r="ROT268" s="683"/>
      <c r="ROU268" s="683"/>
      <c r="ROV268" s="683"/>
      <c r="ROW268" s="683"/>
      <c r="ROX268" s="683"/>
      <c r="ROY268" s="683"/>
      <c r="ROZ268" s="683"/>
      <c r="RPA268" s="683"/>
      <c r="RPB268" s="683"/>
      <c r="RPC268" s="683"/>
      <c r="RPD268" s="683"/>
      <c r="RPE268" s="683"/>
      <c r="RPF268" s="683"/>
      <c r="RPG268" s="683"/>
      <c r="RPH268" s="683"/>
      <c r="RPI268" s="683"/>
      <c r="RPJ268" s="683"/>
      <c r="RPK268" s="683"/>
      <c r="RPL268" s="683"/>
      <c r="RPM268" s="683"/>
      <c r="RPN268" s="683"/>
      <c r="RPO268" s="683"/>
      <c r="RPP268" s="683"/>
      <c r="RPQ268" s="683"/>
      <c r="RPR268" s="683"/>
      <c r="RPS268" s="683"/>
      <c r="RPT268" s="683"/>
      <c r="RPU268" s="683"/>
      <c r="RPV268" s="683"/>
      <c r="RPW268" s="683"/>
      <c r="RPX268" s="683"/>
      <c r="RPY268" s="683"/>
      <c r="RPZ268" s="683"/>
      <c r="RQA268" s="683"/>
      <c r="RQB268" s="683"/>
      <c r="RQC268" s="683"/>
      <c r="RQD268" s="683"/>
      <c r="RQE268" s="683"/>
      <c r="RQF268" s="683"/>
      <c r="RQG268" s="683"/>
      <c r="RQH268" s="683"/>
      <c r="RQI268" s="683"/>
      <c r="RQJ268" s="683"/>
      <c r="RQK268" s="683"/>
      <c r="RQL268" s="683"/>
      <c r="RQM268" s="683"/>
      <c r="RQN268" s="683"/>
      <c r="RQO268" s="683"/>
      <c r="RQP268" s="683"/>
      <c r="RQQ268" s="683"/>
      <c r="RQR268" s="683"/>
      <c r="RQS268" s="683"/>
      <c r="RQT268" s="683"/>
      <c r="RQU268" s="683"/>
      <c r="RQV268" s="683"/>
      <c r="RQW268" s="683"/>
      <c r="RQX268" s="683"/>
      <c r="RQY268" s="683"/>
      <c r="RQZ268" s="683"/>
      <c r="RRA268" s="683"/>
      <c r="RRB268" s="683"/>
      <c r="RRC268" s="683"/>
      <c r="RRD268" s="683"/>
      <c r="RRE268" s="683"/>
      <c r="RRF268" s="683"/>
      <c r="RRG268" s="683"/>
      <c r="RRH268" s="683"/>
      <c r="RRI268" s="683"/>
      <c r="RRJ268" s="683"/>
      <c r="RRK268" s="683"/>
      <c r="RRL268" s="683"/>
      <c r="RRM268" s="683"/>
      <c r="RRN268" s="683"/>
      <c r="RRO268" s="683"/>
      <c r="RRP268" s="683"/>
      <c r="RRQ268" s="683"/>
      <c r="RRR268" s="683"/>
      <c r="RRS268" s="683"/>
      <c r="RRT268" s="683"/>
      <c r="RRU268" s="683"/>
      <c r="RRV268" s="683"/>
      <c r="RRW268" s="683"/>
      <c r="RRX268" s="683"/>
      <c r="RRY268" s="683"/>
      <c r="RRZ268" s="683"/>
      <c r="RSA268" s="683"/>
      <c r="RSB268" s="683"/>
      <c r="RSC268" s="683"/>
      <c r="RSD268" s="683"/>
      <c r="RSE268" s="683"/>
      <c r="RSF268" s="683"/>
      <c r="RSG268" s="683"/>
      <c r="RSH268" s="683"/>
      <c r="RSI268" s="683"/>
      <c r="RSJ268" s="683"/>
      <c r="RSK268" s="683"/>
      <c r="RSL268" s="683"/>
      <c r="RSM268" s="683"/>
      <c r="RSN268" s="683"/>
      <c r="RSO268" s="683"/>
      <c r="RSP268" s="683"/>
      <c r="RSQ268" s="683"/>
      <c r="RSR268" s="683"/>
      <c r="RSS268" s="683"/>
      <c r="RST268" s="683"/>
      <c r="RSU268" s="683"/>
      <c r="RSV268" s="683"/>
      <c r="RSW268" s="683"/>
      <c r="RSX268" s="683"/>
      <c r="RSY268" s="683"/>
      <c r="RSZ268" s="683"/>
      <c r="RTA268" s="683"/>
      <c r="RTB268" s="683"/>
      <c r="RTC268" s="683"/>
      <c r="RTD268" s="683"/>
      <c r="RTE268" s="683"/>
      <c r="RTF268" s="683"/>
      <c r="RTG268" s="683"/>
      <c r="RTH268" s="683"/>
      <c r="RTI268" s="683"/>
      <c r="RTJ268" s="683"/>
      <c r="RTK268" s="683"/>
      <c r="RTL268" s="683"/>
      <c r="RTM268" s="683"/>
      <c r="RTN268" s="683"/>
      <c r="RTO268" s="683"/>
      <c r="RTP268" s="683"/>
      <c r="RTQ268" s="683"/>
      <c r="RTR268" s="683"/>
      <c r="RTS268" s="683"/>
      <c r="RTT268" s="683"/>
      <c r="RTU268" s="683"/>
      <c r="RTV268" s="683"/>
      <c r="RTW268" s="683"/>
      <c r="RTX268" s="683"/>
      <c r="RTY268" s="683"/>
      <c r="RTZ268" s="683"/>
      <c r="RUA268" s="683"/>
      <c r="RUB268" s="683"/>
      <c r="RUC268" s="683"/>
      <c r="RUD268" s="683"/>
      <c r="RUE268" s="683"/>
      <c r="RUF268" s="683"/>
      <c r="RUG268" s="683"/>
      <c r="RUH268" s="683"/>
      <c r="RUI268" s="683"/>
      <c r="RUJ268" s="683"/>
      <c r="RUK268" s="683"/>
      <c r="RUL268" s="683"/>
      <c r="RUM268" s="683"/>
      <c r="RUN268" s="683"/>
      <c r="RUO268" s="683"/>
      <c r="RUP268" s="683"/>
      <c r="RUQ268" s="683"/>
      <c r="RUR268" s="683"/>
      <c r="RUS268" s="683"/>
      <c r="RUT268" s="683"/>
      <c r="RUU268" s="683"/>
      <c r="RUV268" s="683"/>
      <c r="RUW268" s="683"/>
      <c r="RUX268" s="683"/>
      <c r="RUY268" s="683"/>
      <c r="RUZ268" s="683"/>
      <c r="RVA268" s="683"/>
      <c r="RVB268" s="683"/>
      <c r="RVC268" s="683"/>
      <c r="RVD268" s="683"/>
      <c r="RVE268" s="683"/>
      <c r="RVF268" s="683"/>
      <c r="RVG268" s="683"/>
      <c r="RVH268" s="683"/>
      <c r="RVI268" s="683"/>
      <c r="RVJ268" s="683"/>
      <c r="RVK268" s="683"/>
      <c r="RVL268" s="683"/>
      <c r="RVM268" s="683"/>
      <c r="RVN268" s="683"/>
      <c r="RVO268" s="683"/>
      <c r="RVP268" s="683"/>
      <c r="RVQ268" s="683"/>
      <c r="RVR268" s="683"/>
      <c r="RVS268" s="683"/>
      <c r="RVT268" s="683"/>
      <c r="RVU268" s="683"/>
      <c r="RVV268" s="683"/>
      <c r="RVW268" s="683"/>
      <c r="RVX268" s="683"/>
      <c r="RVY268" s="683"/>
      <c r="RVZ268" s="683"/>
      <c r="RWA268" s="683"/>
      <c r="RWB268" s="683"/>
      <c r="RWC268" s="683"/>
      <c r="RWD268" s="683"/>
      <c r="RWE268" s="683"/>
      <c r="RWF268" s="683"/>
      <c r="RWG268" s="683"/>
      <c r="RWH268" s="683"/>
      <c r="RWI268" s="683"/>
      <c r="RWJ268" s="683"/>
      <c r="RWK268" s="683"/>
      <c r="RWL268" s="683"/>
      <c r="RWM268" s="683"/>
      <c r="RWN268" s="683"/>
      <c r="RWO268" s="683"/>
      <c r="RWP268" s="683"/>
      <c r="RWQ268" s="683"/>
      <c r="RWR268" s="683"/>
      <c r="RWS268" s="683"/>
      <c r="RWT268" s="683"/>
      <c r="RWU268" s="683"/>
      <c r="RWV268" s="683"/>
      <c r="RWW268" s="683"/>
      <c r="RWX268" s="683"/>
      <c r="RWY268" s="683"/>
      <c r="RWZ268" s="683"/>
      <c r="RXA268" s="683"/>
      <c r="RXB268" s="683"/>
      <c r="RXC268" s="683"/>
      <c r="RXD268" s="683"/>
      <c r="RXE268" s="683"/>
      <c r="RXF268" s="683"/>
      <c r="RXG268" s="683"/>
      <c r="RXH268" s="683"/>
      <c r="RXI268" s="683"/>
      <c r="RXJ268" s="683"/>
      <c r="RXK268" s="683"/>
      <c r="RXL268" s="683"/>
      <c r="RXM268" s="683"/>
      <c r="RXN268" s="683"/>
      <c r="RXO268" s="683"/>
      <c r="RXP268" s="683"/>
      <c r="RXQ268" s="683"/>
      <c r="RXR268" s="683"/>
      <c r="RXS268" s="683"/>
      <c r="RXT268" s="683"/>
      <c r="RXU268" s="683"/>
      <c r="RXV268" s="683"/>
      <c r="RXW268" s="683"/>
      <c r="RXX268" s="683"/>
      <c r="RXY268" s="683"/>
      <c r="RXZ268" s="683"/>
      <c r="RYA268" s="683"/>
      <c r="RYB268" s="683"/>
      <c r="RYC268" s="683"/>
      <c r="RYD268" s="683"/>
      <c r="RYE268" s="683"/>
      <c r="RYF268" s="683"/>
      <c r="RYG268" s="683"/>
      <c r="RYH268" s="683"/>
      <c r="RYI268" s="683"/>
      <c r="RYJ268" s="683"/>
      <c r="RYK268" s="683"/>
      <c r="RYL268" s="683"/>
      <c r="RYM268" s="683"/>
      <c r="RYN268" s="683"/>
      <c r="RYO268" s="683"/>
      <c r="RYP268" s="683"/>
      <c r="RYQ268" s="683"/>
      <c r="RYR268" s="683"/>
      <c r="RYS268" s="683"/>
      <c r="RYT268" s="683"/>
      <c r="RYU268" s="683"/>
      <c r="RYV268" s="683"/>
      <c r="RYW268" s="683"/>
      <c r="RYX268" s="683"/>
      <c r="RYY268" s="683"/>
      <c r="RYZ268" s="683"/>
      <c r="RZA268" s="683"/>
      <c r="RZB268" s="683"/>
      <c r="RZC268" s="683"/>
      <c r="RZD268" s="683"/>
      <c r="RZE268" s="683"/>
      <c r="RZF268" s="683"/>
      <c r="RZG268" s="683"/>
      <c r="RZH268" s="683"/>
      <c r="RZI268" s="683"/>
      <c r="RZJ268" s="683"/>
      <c r="RZK268" s="683"/>
      <c r="RZL268" s="683"/>
      <c r="RZM268" s="683"/>
      <c r="RZN268" s="683"/>
      <c r="RZO268" s="683"/>
      <c r="RZP268" s="683"/>
      <c r="RZQ268" s="683"/>
      <c r="RZR268" s="683"/>
      <c r="RZS268" s="683"/>
      <c r="RZT268" s="683"/>
      <c r="RZU268" s="683"/>
      <c r="RZV268" s="683"/>
      <c r="RZW268" s="683"/>
      <c r="RZX268" s="683"/>
      <c r="RZY268" s="683"/>
      <c r="RZZ268" s="683"/>
      <c r="SAA268" s="683"/>
      <c r="SAB268" s="683"/>
      <c r="SAC268" s="683"/>
      <c r="SAD268" s="683"/>
      <c r="SAE268" s="683"/>
      <c r="SAF268" s="683"/>
      <c r="SAG268" s="683"/>
      <c r="SAH268" s="683"/>
      <c r="SAI268" s="683"/>
      <c r="SAJ268" s="683"/>
      <c r="SAK268" s="683"/>
      <c r="SAL268" s="683"/>
      <c r="SAM268" s="683"/>
      <c r="SAN268" s="683"/>
      <c r="SAO268" s="683"/>
      <c r="SAP268" s="683"/>
      <c r="SAQ268" s="683"/>
      <c r="SAR268" s="683"/>
      <c r="SAS268" s="683"/>
      <c r="SAT268" s="683"/>
      <c r="SAU268" s="683"/>
      <c r="SAV268" s="683"/>
      <c r="SAW268" s="683"/>
      <c r="SAX268" s="683"/>
      <c r="SAY268" s="683"/>
      <c r="SAZ268" s="683"/>
      <c r="SBA268" s="683"/>
      <c r="SBB268" s="683"/>
      <c r="SBC268" s="683"/>
      <c r="SBD268" s="683"/>
      <c r="SBE268" s="683"/>
      <c r="SBF268" s="683"/>
      <c r="SBG268" s="683"/>
      <c r="SBH268" s="683"/>
      <c r="SBI268" s="683"/>
      <c r="SBJ268" s="683"/>
      <c r="SBK268" s="683"/>
      <c r="SBL268" s="683"/>
      <c r="SBM268" s="683"/>
      <c r="SBN268" s="683"/>
      <c r="SBO268" s="683"/>
      <c r="SBP268" s="683"/>
      <c r="SBQ268" s="683"/>
      <c r="SBR268" s="683"/>
      <c r="SBS268" s="683"/>
      <c r="SBT268" s="683"/>
      <c r="SBU268" s="683"/>
      <c r="SBV268" s="683"/>
      <c r="SBW268" s="683"/>
      <c r="SBX268" s="683"/>
      <c r="SBY268" s="683"/>
      <c r="SBZ268" s="683"/>
      <c r="SCA268" s="683"/>
      <c r="SCB268" s="683"/>
      <c r="SCC268" s="683"/>
      <c r="SCD268" s="683"/>
      <c r="SCE268" s="683"/>
      <c r="SCF268" s="683"/>
      <c r="SCG268" s="683"/>
      <c r="SCH268" s="683"/>
      <c r="SCI268" s="683"/>
      <c r="SCJ268" s="683"/>
      <c r="SCK268" s="683"/>
      <c r="SCL268" s="683"/>
      <c r="SCM268" s="683"/>
      <c r="SCN268" s="683"/>
      <c r="SCO268" s="683"/>
      <c r="SCP268" s="683"/>
      <c r="SCQ268" s="683"/>
      <c r="SCR268" s="683"/>
      <c r="SCS268" s="683"/>
      <c r="SCT268" s="683"/>
      <c r="SCU268" s="683"/>
      <c r="SCV268" s="683"/>
      <c r="SCW268" s="683"/>
      <c r="SCX268" s="683"/>
      <c r="SCY268" s="683"/>
      <c r="SCZ268" s="683"/>
      <c r="SDA268" s="683"/>
      <c r="SDB268" s="683"/>
      <c r="SDC268" s="683"/>
      <c r="SDD268" s="683"/>
      <c r="SDE268" s="683"/>
      <c r="SDF268" s="683"/>
      <c r="SDG268" s="683"/>
      <c r="SDH268" s="683"/>
      <c r="SDI268" s="683"/>
      <c r="SDJ268" s="683"/>
      <c r="SDK268" s="683"/>
      <c r="SDL268" s="683"/>
      <c r="SDM268" s="683"/>
      <c r="SDN268" s="683"/>
      <c r="SDO268" s="683"/>
      <c r="SDP268" s="683"/>
      <c r="SDQ268" s="683"/>
      <c r="SDR268" s="683"/>
      <c r="SDS268" s="683"/>
      <c r="SDT268" s="683"/>
      <c r="SDU268" s="683"/>
      <c r="SDV268" s="683"/>
      <c r="SDW268" s="683"/>
      <c r="SDX268" s="683"/>
      <c r="SDY268" s="683"/>
      <c r="SDZ268" s="683"/>
      <c r="SEA268" s="683"/>
      <c r="SEB268" s="683"/>
      <c r="SEC268" s="683"/>
      <c r="SED268" s="683"/>
      <c r="SEE268" s="683"/>
      <c r="SEF268" s="683"/>
      <c r="SEG268" s="683"/>
      <c r="SEH268" s="683"/>
      <c r="SEI268" s="683"/>
      <c r="SEJ268" s="683"/>
      <c r="SEK268" s="683"/>
      <c r="SEL268" s="683"/>
      <c r="SEM268" s="683"/>
      <c r="SEN268" s="683"/>
      <c r="SEO268" s="683"/>
      <c r="SEP268" s="683"/>
      <c r="SEQ268" s="683"/>
      <c r="SER268" s="683"/>
      <c r="SES268" s="683"/>
      <c r="SET268" s="683"/>
      <c r="SEU268" s="683"/>
      <c r="SEV268" s="683"/>
      <c r="SEW268" s="683"/>
      <c r="SEX268" s="683"/>
      <c r="SEY268" s="683"/>
      <c r="SEZ268" s="683"/>
      <c r="SFA268" s="683"/>
      <c r="SFB268" s="683"/>
      <c r="SFC268" s="683"/>
      <c r="SFD268" s="683"/>
      <c r="SFE268" s="683"/>
      <c r="SFF268" s="683"/>
      <c r="SFG268" s="683"/>
      <c r="SFH268" s="683"/>
      <c r="SFI268" s="683"/>
      <c r="SFJ268" s="683"/>
      <c r="SFK268" s="683"/>
      <c r="SFL268" s="683"/>
      <c r="SFM268" s="683"/>
      <c r="SFN268" s="683"/>
      <c r="SFO268" s="683"/>
      <c r="SFP268" s="683"/>
      <c r="SFQ268" s="683"/>
      <c r="SFR268" s="683"/>
      <c r="SFS268" s="683"/>
      <c r="SFT268" s="683"/>
      <c r="SFU268" s="683"/>
      <c r="SFV268" s="683"/>
      <c r="SFW268" s="683"/>
      <c r="SFX268" s="683"/>
      <c r="SFY268" s="683"/>
      <c r="SFZ268" s="683"/>
      <c r="SGA268" s="683"/>
      <c r="SGB268" s="683"/>
      <c r="SGC268" s="683"/>
      <c r="SGD268" s="683"/>
      <c r="SGE268" s="683"/>
      <c r="SGF268" s="683"/>
      <c r="SGG268" s="683"/>
      <c r="SGH268" s="683"/>
      <c r="SGI268" s="683"/>
      <c r="SGJ268" s="683"/>
      <c r="SGK268" s="683"/>
      <c r="SGL268" s="683"/>
      <c r="SGM268" s="683"/>
      <c r="SGN268" s="683"/>
      <c r="SGO268" s="683"/>
      <c r="SGP268" s="683"/>
      <c r="SGQ268" s="683"/>
      <c r="SGR268" s="683"/>
      <c r="SGS268" s="683"/>
      <c r="SGT268" s="683"/>
      <c r="SGU268" s="683"/>
      <c r="SGV268" s="683"/>
      <c r="SGW268" s="683"/>
      <c r="SGX268" s="683"/>
      <c r="SGY268" s="683"/>
      <c r="SGZ268" s="683"/>
      <c r="SHA268" s="683"/>
      <c r="SHB268" s="683"/>
      <c r="SHC268" s="683"/>
      <c r="SHD268" s="683"/>
      <c r="SHE268" s="683"/>
      <c r="SHF268" s="683"/>
      <c r="SHG268" s="683"/>
      <c r="SHH268" s="683"/>
      <c r="SHI268" s="683"/>
      <c r="SHJ268" s="683"/>
      <c r="SHK268" s="683"/>
      <c r="SHL268" s="683"/>
      <c r="SHM268" s="683"/>
      <c r="SHN268" s="683"/>
      <c r="SHO268" s="683"/>
      <c r="SHP268" s="683"/>
      <c r="SHQ268" s="683"/>
      <c r="SHR268" s="683"/>
      <c r="SHS268" s="683"/>
      <c r="SHT268" s="683"/>
      <c r="SHU268" s="683"/>
      <c r="SHV268" s="683"/>
      <c r="SHW268" s="683"/>
      <c r="SHX268" s="683"/>
      <c r="SHY268" s="683"/>
      <c r="SHZ268" s="683"/>
      <c r="SIA268" s="683"/>
      <c r="SIB268" s="683"/>
      <c r="SIC268" s="683"/>
      <c r="SID268" s="683"/>
      <c r="SIE268" s="683"/>
      <c r="SIF268" s="683"/>
      <c r="SIG268" s="683"/>
      <c r="SIH268" s="683"/>
      <c r="SII268" s="683"/>
      <c r="SIJ268" s="683"/>
      <c r="SIK268" s="683"/>
      <c r="SIL268" s="683"/>
      <c r="SIM268" s="683"/>
      <c r="SIN268" s="683"/>
      <c r="SIO268" s="683"/>
      <c r="SIP268" s="683"/>
      <c r="SIQ268" s="683"/>
      <c r="SIR268" s="683"/>
      <c r="SIS268" s="683"/>
      <c r="SIT268" s="683"/>
      <c r="SIU268" s="683"/>
      <c r="SIV268" s="683"/>
      <c r="SIW268" s="683"/>
      <c r="SIX268" s="683"/>
      <c r="SIY268" s="683"/>
      <c r="SIZ268" s="683"/>
      <c r="SJA268" s="683"/>
      <c r="SJB268" s="683"/>
      <c r="SJC268" s="683"/>
      <c r="SJD268" s="683"/>
      <c r="SJE268" s="683"/>
      <c r="SJF268" s="683"/>
      <c r="SJG268" s="683"/>
      <c r="SJH268" s="683"/>
      <c r="SJI268" s="683"/>
      <c r="SJJ268" s="683"/>
      <c r="SJK268" s="683"/>
      <c r="SJL268" s="683"/>
      <c r="SJM268" s="683"/>
      <c r="SJN268" s="683"/>
      <c r="SJO268" s="683"/>
      <c r="SJP268" s="683"/>
      <c r="SJQ268" s="683"/>
      <c r="SJR268" s="683"/>
      <c r="SJS268" s="683"/>
      <c r="SJT268" s="683"/>
      <c r="SJU268" s="683"/>
      <c r="SJV268" s="683"/>
      <c r="SJW268" s="683"/>
      <c r="SJX268" s="683"/>
      <c r="SJY268" s="683"/>
      <c r="SJZ268" s="683"/>
      <c r="SKA268" s="683"/>
      <c r="SKB268" s="683"/>
      <c r="SKC268" s="683"/>
      <c r="SKD268" s="683"/>
      <c r="SKE268" s="683"/>
      <c r="SKF268" s="683"/>
      <c r="SKG268" s="683"/>
      <c r="SKH268" s="683"/>
      <c r="SKI268" s="683"/>
      <c r="SKJ268" s="683"/>
      <c r="SKK268" s="683"/>
      <c r="SKL268" s="683"/>
      <c r="SKM268" s="683"/>
      <c r="SKN268" s="683"/>
      <c r="SKO268" s="683"/>
      <c r="SKP268" s="683"/>
      <c r="SKQ268" s="683"/>
      <c r="SKR268" s="683"/>
      <c r="SKS268" s="683"/>
      <c r="SKT268" s="683"/>
      <c r="SKU268" s="683"/>
      <c r="SKV268" s="683"/>
      <c r="SKW268" s="683"/>
      <c r="SKX268" s="683"/>
      <c r="SKY268" s="683"/>
      <c r="SKZ268" s="683"/>
      <c r="SLA268" s="683"/>
      <c r="SLB268" s="683"/>
      <c r="SLC268" s="683"/>
      <c r="SLD268" s="683"/>
      <c r="SLE268" s="683"/>
      <c r="SLF268" s="683"/>
      <c r="SLG268" s="683"/>
      <c r="SLH268" s="683"/>
      <c r="SLI268" s="683"/>
      <c r="SLJ268" s="683"/>
      <c r="SLK268" s="683"/>
      <c r="SLL268" s="683"/>
      <c r="SLM268" s="683"/>
      <c r="SLN268" s="683"/>
      <c r="SLO268" s="683"/>
      <c r="SLP268" s="683"/>
      <c r="SLQ268" s="683"/>
      <c r="SLR268" s="683"/>
      <c r="SLS268" s="683"/>
      <c r="SLT268" s="683"/>
      <c r="SLU268" s="683"/>
      <c r="SLV268" s="683"/>
      <c r="SLW268" s="683"/>
      <c r="SLX268" s="683"/>
      <c r="SLY268" s="683"/>
      <c r="SLZ268" s="683"/>
      <c r="SMA268" s="683"/>
      <c r="SMB268" s="683"/>
      <c r="SMC268" s="683"/>
      <c r="SMD268" s="683"/>
      <c r="SME268" s="683"/>
      <c r="SMF268" s="683"/>
      <c r="SMG268" s="683"/>
      <c r="SMH268" s="683"/>
      <c r="SMI268" s="683"/>
      <c r="SMJ268" s="683"/>
      <c r="SMK268" s="683"/>
      <c r="SML268" s="683"/>
      <c r="SMM268" s="683"/>
      <c r="SMN268" s="683"/>
      <c r="SMO268" s="683"/>
      <c r="SMP268" s="683"/>
      <c r="SMQ268" s="683"/>
      <c r="SMR268" s="683"/>
      <c r="SMS268" s="683"/>
      <c r="SMT268" s="683"/>
      <c r="SMU268" s="683"/>
      <c r="SMV268" s="683"/>
      <c r="SMW268" s="683"/>
      <c r="SMX268" s="683"/>
      <c r="SMY268" s="683"/>
      <c r="SMZ268" s="683"/>
      <c r="SNA268" s="683"/>
      <c r="SNB268" s="683"/>
      <c r="SNC268" s="683"/>
      <c r="SND268" s="683"/>
      <c r="SNE268" s="683"/>
      <c r="SNF268" s="683"/>
      <c r="SNG268" s="683"/>
      <c r="SNH268" s="683"/>
      <c r="SNI268" s="683"/>
      <c r="SNJ268" s="683"/>
      <c r="SNK268" s="683"/>
      <c r="SNL268" s="683"/>
      <c r="SNM268" s="683"/>
      <c r="SNN268" s="683"/>
      <c r="SNO268" s="683"/>
      <c r="SNP268" s="683"/>
      <c r="SNQ268" s="683"/>
      <c r="SNR268" s="683"/>
      <c r="SNS268" s="683"/>
      <c r="SNT268" s="683"/>
      <c r="SNU268" s="683"/>
      <c r="SNV268" s="683"/>
      <c r="SNW268" s="683"/>
      <c r="SNX268" s="683"/>
      <c r="SNY268" s="683"/>
      <c r="SNZ268" s="683"/>
      <c r="SOA268" s="683"/>
      <c r="SOB268" s="683"/>
      <c r="SOC268" s="683"/>
      <c r="SOD268" s="683"/>
      <c r="SOE268" s="683"/>
      <c r="SOF268" s="683"/>
      <c r="SOG268" s="683"/>
      <c r="SOH268" s="683"/>
      <c r="SOI268" s="683"/>
      <c r="SOJ268" s="683"/>
      <c r="SOK268" s="683"/>
      <c r="SOL268" s="683"/>
      <c r="SOM268" s="683"/>
      <c r="SON268" s="683"/>
      <c r="SOO268" s="683"/>
      <c r="SOP268" s="683"/>
      <c r="SOQ268" s="683"/>
      <c r="SOR268" s="683"/>
      <c r="SOS268" s="683"/>
      <c r="SOT268" s="683"/>
      <c r="SOU268" s="683"/>
      <c r="SOV268" s="683"/>
      <c r="SOW268" s="683"/>
      <c r="SOX268" s="683"/>
      <c r="SOY268" s="683"/>
      <c r="SOZ268" s="683"/>
      <c r="SPA268" s="683"/>
      <c r="SPB268" s="683"/>
      <c r="SPC268" s="683"/>
      <c r="SPD268" s="683"/>
      <c r="SPE268" s="683"/>
      <c r="SPF268" s="683"/>
      <c r="SPG268" s="683"/>
      <c r="SPH268" s="683"/>
      <c r="SPI268" s="683"/>
      <c r="SPJ268" s="683"/>
      <c r="SPK268" s="683"/>
      <c r="SPL268" s="683"/>
      <c r="SPM268" s="683"/>
      <c r="SPN268" s="683"/>
      <c r="SPO268" s="683"/>
      <c r="SPP268" s="683"/>
      <c r="SPQ268" s="683"/>
      <c r="SPR268" s="683"/>
      <c r="SPS268" s="683"/>
      <c r="SPT268" s="683"/>
      <c r="SPU268" s="683"/>
      <c r="SPV268" s="683"/>
      <c r="SPW268" s="683"/>
      <c r="SPX268" s="683"/>
      <c r="SPY268" s="683"/>
      <c r="SPZ268" s="683"/>
      <c r="SQA268" s="683"/>
      <c r="SQB268" s="683"/>
      <c r="SQC268" s="683"/>
      <c r="SQD268" s="683"/>
      <c r="SQE268" s="683"/>
      <c r="SQF268" s="683"/>
      <c r="SQG268" s="683"/>
      <c r="SQH268" s="683"/>
      <c r="SQI268" s="683"/>
      <c r="SQJ268" s="683"/>
      <c r="SQK268" s="683"/>
      <c r="SQL268" s="683"/>
      <c r="SQM268" s="683"/>
      <c r="SQN268" s="683"/>
      <c r="SQO268" s="683"/>
      <c r="SQP268" s="683"/>
      <c r="SQQ268" s="683"/>
      <c r="SQR268" s="683"/>
      <c r="SQS268" s="683"/>
      <c r="SQT268" s="683"/>
      <c r="SQU268" s="683"/>
      <c r="SQV268" s="683"/>
      <c r="SQW268" s="683"/>
      <c r="SQX268" s="683"/>
      <c r="SQY268" s="683"/>
      <c r="SQZ268" s="683"/>
      <c r="SRA268" s="683"/>
      <c r="SRB268" s="683"/>
      <c r="SRC268" s="683"/>
      <c r="SRD268" s="683"/>
      <c r="SRE268" s="683"/>
      <c r="SRF268" s="683"/>
      <c r="SRG268" s="683"/>
      <c r="SRH268" s="683"/>
      <c r="SRI268" s="683"/>
      <c r="SRJ268" s="683"/>
      <c r="SRK268" s="683"/>
      <c r="SRL268" s="683"/>
      <c r="SRM268" s="683"/>
      <c r="SRN268" s="683"/>
      <c r="SRO268" s="683"/>
      <c r="SRP268" s="683"/>
      <c r="SRQ268" s="683"/>
      <c r="SRR268" s="683"/>
      <c r="SRS268" s="683"/>
      <c r="SRT268" s="683"/>
      <c r="SRU268" s="683"/>
      <c r="SRV268" s="683"/>
      <c r="SRW268" s="683"/>
      <c r="SRX268" s="683"/>
      <c r="SRY268" s="683"/>
      <c r="SRZ268" s="683"/>
      <c r="SSA268" s="683"/>
      <c r="SSB268" s="683"/>
      <c r="SSC268" s="683"/>
      <c r="SSD268" s="683"/>
      <c r="SSE268" s="683"/>
      <c r="SSF268" s="683"/>
      <c r="SSG268" s="683"/>
      <c r="SSH268" s="683"/>
      <c r="SSI268" s="683"/>
      <c r="SSJ268" s="683"/>
      <c r="SSK268" s="683"/>
      <c r="SSL268" s="683"/>
      <c r="SSM268" s="683"/>
      <c r="SSN268" s="683"/>
      <c r="SSO268" s="683"/>
      <c r="SSP268" s="683"/>
      <c r="SSQ268" s="683"/>
      <c r="SSR268" s="683"/>
      <c r="SSS268" s="683"/>
      <c r="SST268" s="683"/>
      <c r="SSU268" s="683"/>
      <c r="SSV268" s="683"/>
      <c r="SSW268" s="683"/>
      <c r="SSX268" s="683"/>
      <c r="SSY268" s="683"/>
      <c r="SSZ268" s="683"/>
      <c r="STA268" s="683"/>
      <c r="STB268" s="683"/>
      <c r="STC268" s="683"/>
      <c r="STD268" s="683"/>
      <c r="STE268" s="683"/>
      <c r="STF268" s="683"/>
      <c r="STG268" s="683"/>
      <c r="STH268" s="683"/>
      <c r="STI268" s="683"/>
      <c r="STJ268" s="683"/>
      <c r="STK268" s="683"/>
      <c r="STL268" s="683"/>
      <c r="STM268" s="683"/>
      <c r="STN268" s="683"/>
      <c r="STO268" s="683"/>
      <c r="STP268" s="683"/>
      <c r="STQ268" s="683"/>
      <c r="STR268" s="683"/>
      <c r="STS268" s="683"/>
      <c r="STT268" s="683"/>
      <c r="STU268" s="683"/>
      <c r="STV268" s="683"/>
      <c r="STW268" s="683"/>
      <c r="STX268" s="683"/>
      <c r="STY268" s="683"/>
      <c r="STZ268" s="683"/>
      <c r="SUA268" s="683"/>
      <c r="SUB268" s="683"/>
      <c r="SUC268" s="683"/>
      <c r="SUD268" s="683"/>
      <c r="SUE268" s="683"/>
      <c r="SUF268" s="683"/>
      <c r="SUG268" s="683"/>
      <c r="SUH268" s="683"/>
      <c r="SUI268" s="683"/>
      <c r="SUJ268" s="683"/>
      <c r="SUK268" s="683"/>
      <c r="SUL268" s="683"/>
      <c r="SUM268" s="683"/>
      <c r="SUN268" s="683"/>
      <c r="SUO268" s="683"/>
      <c r="SUP268" s="683"/>
      <c r="SUQ268" s="683"/>
      <c r="SUR268" s="683"/>
      <c r="SUS268" s="683"/>
      <c r="SUT268" s="683"/>
      <c r="SUU268" s="683"/>
      <c r="SUV268" s="683"/>
      <c r="SUW268" s="683"/>
      <c r="SUX268" s="683"/>
      <c r="SUY268" s="683"/>
      <c r="SUZ268" s="683"/>
      <c r="SVA268" s="683"/>
      <c r="SVB268" s="683"/>
      <c r="SVC268" s="683"/>
      <c r="SVD268" s="683"/>
      <c r="SVE268" s="683"/>
      <c r="SVF268" s="683"/>
      <c r="SVG268" s="683"/>
      <c r="SVH268" s="683"/>
      <c r="SVI268" s="683"/>
      <c r="SVJ268" s="683"/>
      <c r="SVK268" s="683"/>
      <c r="SVL268" s="683"/>
      <c r="SVM268" s="683"/>
      <c r="SVN268" s="683"/>
      <c r="SVO268" s="683"/>
      <c r="SVP268" s="683"/>
      <c r="SVQ268" s="683"/>
      <c r="SVR268" s="683"/>
      <c r="SVS268" s="683"/>
      <c r="SVT268" s="683"/>
      <c r="SVU268" s="683"/>
      <c r="SVV268" s="683"/>
      <c r="SVW268" s="683"/>
      <c r="SVX268" s="683"/>
      <c r="SVY268" s="683"/>
      <c r="SVZ268" s="683"/>
      <c r="SWA268" s="683"/>
      <c r="SWB268" s="683"/>
      <c r="SWC268" s="683"/>
      <c r="SWD268" s="683"/>
      <c r="SWE268" s="683"/>
      <c r="SWF268" s="683"/>
      <c r="SWG268" s="683"/>
      <c r="SWH268" s="683"/>
      <c r="SWI268" s="683"/>
      <c r="SWJ268" s="683"/>
      <c r="SWK268" s="683"/>
      <c r="SWL268" s="683"/>
      <c r="SWM268" s="683"/>
      <c r="SWN268" s="683"/>
      <c r="SWO268" s="683"/>
      <c r="SWP268" s="683"/>
      <c r="SWQ268" s="683"/>
      <c r="SWR268" s="683"/>
      <c r="SWS268" s="683"/>
      <c r="SWT268" s="683"/>
      <c r="SWU268" s="683"/>
      <c r="SWV268" s="683"/>
      <c r="SWW268" s="683"/>
      <c r="SWX268" s="683"/>
      <c r="SWY268" s="683"/>
      <c r="SWZ268" s="683"/>
      <c r="SXA268" s="683"/>
      <c r="SXB268" s="683"/>
      <c r="SXC268" s="683"/>
      <c r="SXD268" s="683"/>
      <c r="SXE268" s="683"/>
      <c r="SXF268" s="683"/>
      <c r="SXG268" s="683"/>
      <c r="SXH268" s="683"/>
      <c r="SXI268" s="683"/>
      <c r="SXJ268" s="683"/>
      <c r="SXK268" s="683"/>
      <c r="SXL268" s="683"/>
      <c r="SXM268" s="683"/>
      <c r="SXN268" s="683"/>
      <c r="SXO268" s="683"/>
      <c r="SXP268" s="683"/>
      <c r="SXQ268" s="683"/>
      <c r="SXR268" s="683"/>
      <c r="SXS268" s="683"/>
      <c r="SXT268" s="683"/>
      <c r="SXU268" s="683"/>
      <c r="SXV268" s="683"/>
      <c r="SXW268" s="683"/>
      <c r="SXX268" s="683"/>
      <c r="SXY268" s="683"/>
      <c r="SXZ268" s="683"/>
      <c r="SYA268" s="683"/>
      <c r="SYB268" s="683"/>
      <c r="SYC268" s="683"/>
      <c r="SYD268" s="683"/>
      <c r="SYE268" s="683"/>
      <c r="SYF268" s="683"/>
      <c r="SYG268" s="683"/>
      <c r="SYH268" s="683"/>
      <c r="SYI268" s="683"/>
      <c r="SYJ268" s="683"/>
      <c r="SYK268" s="683"/>
      <c r="SYL268" s="683"/>
      <c r="SYM268" s="683"/>
      <c r="SYN268" s="683"/>
      <c r="SYO268" s="683"/>
      <c r="SYP268" s="683"/>
      <c r="SYQ268" s="683"/>
      <c r="SYR268" s="683"/>
      <c r="SYS268" s="683"/>
      <c r="SYT268" s="683"/>
      <c r="SYU268" s="683"/>
      <c r="SYV268" s="683"/>
      <c r="SYW268" s="683"/>
      <c r="SYX268" s="683"/>
      <c r="SYY268" s="683"/>
      <c r="SYZ268" s="683"/>
      <c r="SZA268" s="683"/>
      <c r="SZB268" s="683"/>
      <c r="SZC268" s="683"/>
      <c r="SZD268" s="683"/>
      <c r="SZE268" s="683"/>
      <c r="SZF268" s="683"/>
      <c r="SZG268" s="683"/>
      <c r="SZH268" s="683"/>
      <c r="SZI268" s="683"/>
      <c r="SZJ268" s="683"/>
      <c r="SZK268" s="683"/>
      <c r="SZL268" s="683"/>
      <c r="SZM268" s="683"/>
      <c r="SZN268" s="683"/>
      <c r="SZO268" s="683"/>
      <c r="SZP268" s="683"/>
      <c r="SZQ268" s="683"/>
      <c r="SZR268" s="683"/>
      <c r="SZS268" s="683"/>
      <c r="SZT268" s="683"/>
      <c r="SZU268" s="683"/>
      <c r="SZV268" s="683"/>
      <c r="SZW268" s="683"/>
      <c r="SZX268" s="683"/>
      <c r="SZY268" s="683"/>
      <c r="SZZ268" s="683"/>
      <c r="TAA268" s="683"/>
      <c r="TAB268" s="683"/>
      <c r="TAC268" s="683"/>
      <c r="TAD268" s="683"/>
      <c r="TAE268" s="683"/>
      <c r="TAF268" s="683"/>
      <c r="TAG268" s="683"/>
      <c r="TAH268" s="683"/>
      <c r="TAI268" s="683"/>
      <c r="TAJ268" s="683"/>
      <c r="TAK268" s="683"/>
      <c r="TAL268" s="683"/>
      <c r="TAM268" s="683"/>
      <c r="TAN268" s="683"/>
      <c r="TAO268" s="683"/>
      <c r="TAP268" s="683"/>
      <c r="TAQ268" s="683"/>
      <c r="TAR268" s="683"/>
      <c r="TAS268" s="683"/>
      <c r="TAT268" s="683"/>
      <c r="TAU268" s="683"/>
      <c r="TAV268" s="683"/>
      <c r="TAW268" s="683"/>
      <c r="TAX268" s="683"/>
      <c r="TAY268" s="683"/>
      <c r="TAZ268" s="683"/>
      <c r="TBA268" s="683"/>
      <c r="TBB268" s="683"/>
      <c r="TBC268" s="683"/>
      <c r="TBD268" s="683"/>
      <c r="TBE268" s="683"/>
      <c r="TBF268" s="683"/>
      <c r="TBG268" s="683"/>
      <c r="TBH268" s="683"/>
      <c r="TBI268" s="683"/>
      <c r="TBJ268" s="683"/>
      <c r="TBK268" s="683"/>
      <c r="TBL268" s="683"/>
      <c r="TBM268" s="683"/>
      <c r="TBN268" s="683"/>
      <c r="TBO268" s="683"/>
      <c r="TBP268" s="683"/>
      <c r="TBQ268" s="683"/>
      <c r="TBR268" s="683"/>
      <c r="TBS268" s="683"/>
      <c r="TBT268" s="683"/>
      <c r="TBU268" s="683"/>
      <c r="TBV268" s="683"/>
      <c r="TBW268" s="683"/>
      <c r="TBX268" s="683"/>
      <c r="TBY268" s="683"/>
      <c r="TBZ268" s="683"/>
      <c r="TCA268" s="683"/>
      <c r="TCB268" s="683"/>
      <c r="TCC268" s="683"/>
      <c r="TCD268" s="683"/>
      <c r="TCE268" s="683"/>
      <c r="TCF268" s="683"/>
      <c r="TCG268" s="683"/>
      <c r="TCH268" s="683"/>
      <c r="TCI268" s="683"/>
      <c r="TCJ268" s="683"/>
      <c r="TCK268" s="683"/>
      <c r="TCL268" s="683"/>
      <c r="TCM268" s="683"/>
      <c r="TCN268" s="683"/>
      <c r="TCO268" s="683"/>
      <c r="TCP268" s="683"/>
      <c r="TCQ268" s="683"/>
      <c r="TCR268" s="683"/>
      <c r="TCS268" s="683"/>
      <c r="TCT268" s="683"/>
      <c r="TCU268" s="683"/>
      <c r="TCV268" s="683"/>
      <c r="TCW268" s="683"/>
      <c r="TCX268" s="683"/>
      <c r="TCY268" s="683"/>
      <c r="TCZ268" s="683"/>
      <c r="TDA268" s="683"/>
      <c r="TDB268" s="683"/>
      <c r="TDC268" s="683"/>
      <c r="TDD268" s="683"/>
      <c r="TDE268" s="683"/>
      <c r="TDF268" s="683"/>
      <c r="TDG268" s="683"/>
      <c r="TDH268" s="683"/>
      <c r="TDI268" s="683"/>
      <c r="TDJ268" s="683"/>
      <c r="TDK268" s="683"/>
      <c r="TDL268" s="683"/>
      <c r="TDM268" s="683"/>
      <c r="TDN268" s="683"/>
      <c r="TDO268" s="683"/>
      <c r="TDP268" s="683"/>
      <c r="TDQ268" s="683"/>
      <c r="TDR268" s="683"/>
      <c r="TDS268" s="683"/>
      <c r="TDT268" s="683"/>
      <c r="TDU268" s="683"/>
      <c r="TDV268" s="683"/>
      <c r="TDW268" s="683"/>
      <c r="TDX268" s="683"/>
      <c r="TDY268" s="683"/>
      <c r="TDZ268" s="683"/>
      <c r="TEA268" s="683"/>
      <c r="TEB268" s="683"/>
      <c r="TEC268" s="683"/>
      <c r="TED268" s="683"/>
      <c r="TEE268" s="683"/>
      <c r="TEF268" s="683"/>
      <c r="TEG268" s="683"/>
      <c r="TEH268" s="683"/>
      <c r="TEI268" s="683"/>
      <c r="TEJ268" s="683"/>
      <c r="TEK268" s="683"/>
      <c r="TEL268" s="683"/>
      <c r="TEM268" s="683"/>
      <c r="TEN268" s="683"/>
      <c r="TEO268" s="683"/>
      <c r="TEP268" s="683"/>
      <c r="TEQ268" s="683"/>
      <c r="TER268" s="683"/>
      <c r="TES268" s="683"/>
      <c r="TET268" s="683"/>
      <c r="TEU268" s="683"/>
      <c r="TEV268" s="683"/>
      <c r="TEW268" s="683"/>
      <c r="TEX268" s="683"/>
      <c r="TEY268" s="683"/>
      <c r="TEZ268" s="683"/>
      <c r="TFA268" s="683"/>
      <c r="TFB268" s="683"/>
      <c r="TFC268" s="683"/>
      <c r="TFD268" s="683"/>
      <c r="TFE268" s="683"/>
      <c r="TFF268" s="683"/>
      <c r="TFG268" s="683"/>
      <c r="TFH268" s="683"/>
      <c r="TFI268" s="683"/>
      <c r="TFJ268" s="683"/>
      <c r="TFK268" s="683"/>
      <c r="TFL268" s="683"/>
      <c r="TFM268" s="683"/>
      <c r="TFN268" s="683"/>
      <c r="TFO268" s="683"/>
      <c r="TFP268" s="683"/>
      <c r="TFQ268" s="683"/>
      <c r="TFR268" s="683"/>
      <c r="TFS268" s="683"/>
      <c r="TFT268" s="683"/>
      <c r="TFU268" s="683"/>
      <c r="TFV268" s="683"/>
      <c r="TFW268" s="683"/>
      <c r="TFX268" s="683"/>
      <c r="TFY268" s="683"/>
      <c r="TFZ268" s="683"/>
      <c r="TGA268" s="683"/>
      <c r="TGB268" s="683"/>
      <c r="TGC268" s="683"/>
      <c r="TGD268" s="683"/>
      <c r="TGE268" s="683"/>
      <c r="TGF268" s="683"/>
      <c r="TGG268" s="683"/>
      <c r="TGH268" s="683"/>
      <c r="TGI268" s="683"/>
      <c r="TGJ268" s="683"/>
      <c r="TGK268" s="683"/>
      <c r="TGL268" s="683"/>
      <c r="TGM268" s="683"/>
      <c r="TGN268" s="683"/>
      <c r="TGO268" s="683"/>
      <c r="TGP268" s="683"/>
      <c r="TGQ268" s="683"/>
      <c r="TGR268" s="683"/>
      <c r="TGS268" s="683"/>
      <c r="TGT268" s="683"/>
      <c r="TGU268" s="683"/>
      <c r="TGV268" s="683"/>
      <c r="TGW268" s="683"/>
      <c r="TGX268" s="683"/>
      <c r="TGY268" s="683"/>
      <c r="TGZ268" s="683"/>
      <c r="THA268" s="683"/>
      <c r="THB268" s="683"/>
      <c r="THC268" s="683"/>
      <c r="THD268" s="683"/>
      <c r="THE268" s="683"/>
      <c r="THF268" s="683"/>
      <c r="THG268" s="683"/>
      <c r="THH268" s="683"/>
      <c r="THI268" s="683"/>
      <c r="THJ268" s="683"/>
      <c r="THK268" s="683"/>
      <c r="THL268" s="683"/>
      <c r="THM268" s="683"/>
      <c r="THN268" s="683"/>
      <c r="THO268" s="683"/>
      <c r="THP268" s="683"/>
      <c r="THQ268" s="683"/>
      <c r="THR268" s="683"/>
      <c r="THS268" s="683"/>
      <c r="THT268" s="683"/>
      <c r="THU268" s="683"/>
      <c r="THV268" s="683"/>
      <c r="THW268" s="683"/>
      <c r="THX268" s="683"/>
      <c r="THY268" s="683"/>
      <c r="THZ268" s="683"/>
      <c r="TIA268" s="683"/>
      <c r="TIB268" s="683"/>
      <c r="TIC268" s="683"/>
      <c r="TID268" s="683"/>
      <c r="TIE268" s="683"/>
      <c r="TIF268" s="683"/>
      <c r="TIG268" s="683"/>
      <c r="TIH268" s="683"/>
      <c r="TII268" s="683"/>
      <c r="TIJ268" s="683"/>
      <c r="TIK268" s="683"/>
      <c r="TIL268" s="683"/>
      <c r="TIM268" s="683"/>
      <c r="TIN268" s="683"/>
      <c r="TIO268" s="683"/>
      <c r="TIP268" s="683"/>
      <c r="TIQ268" s="683"/>
      <c r="TIR268" s="683"/>
      <c r="TIS268" s="683"/>
      <c r="TIT268" s="683"/>
      <c r="TIU268" s="683"/>
      <c r="TIV268" s="683"/>
      <c r="TIW268" s="683"/>
      <c r="TIX268" s="683"/>
      <c r="TIY268" s="683"/>
      <c r="TIZ268" s="683"/>
      <c r="TJA268" s="683"/>
      <c r="TJB268" s="683"/>
      <c r="TJC268" s="683"/>
      <c r="TJD268" s="683"/>
      <c r="TJE268" s="683"/>
      <c r="TJF268" s="683"/>
      <c r="TJG268" s="683"/>
      <c r="TJH268" s="683"/>
      <c r="TJI268" s="683"/>
      <c r="TJJ268" s="683"/>
      <c r="TJK268" s="683"/>
      <c r="TJL268" s="683"/>
      <c r="TJM268" s="683"/>
      <c r="TJN268" s="683"/>
      <c r="TJO268" s="683"/>
      <c r="TJP268" s="683"/>
      <c r="TJQ268" s="683"/>
      <c r="TJR268" s="683"/>
      <c r="TJS268" s="683"/>
      <c r="TJT268" s="683"/>
      <c r="TJU268" s="683"/>
      <c r="TJV268" s="683"/>
      <c r="TJW268" s="683"/>
      <c r="TJX268" s="683"/>
      <c r="TJY268" s="683"/>
      <c r="TJZ268" s="683"/>
      <c r="TKA268" s="683"/>
      <c r="TKB268" s="683"/>
      <c r="TKC268" s="683"/>
      <c r="TKD268" s="683"/>
      <c r="TKE268" s="683"/>
      <c r="TKF268" s="683"/>
      <c r="TKG268" s="683"/>
      <c r="TKH268" s="683"/>
      <c r="TKI268" s="683"/>
      <c r="TKJ268" s="683"/>
      <c r="TKK268" s="683"/>
      <c r="TKL268" s="683"/>
      <c r="TKM268" s="683"/>
      <c r="TKN268" s="683"/>
      <c r="TKO268" s="683"/>
      <c r="TKP268" s="683"/>
      <c r="TKQ268" s="683"/>
      <c r="TKR268" s="683"/>
      <c r="TKS268" s="683"/>
      <c r="TKT268" s="683"/>
      <c r="TKU268" s="683"/>
      <c r="TKV268" s="683"/>
      <c r="TKW268" s="683"/>
      <c r="TKX268" s="683"/>
      <c r="TKY268" s="683"/>
      <c r="TKZ268" s="683"/>
      <c r="TLA268" s="683"/>
      <c r="TLB268" s="683"/>
      <c r="TLC268" s="683"/>
      <c r="TLD268" s="683"/>
      <c r="TLE268" s="683"/>
      <c r="TLF268" s="683"/>
      <c r="TLG268" s="683"/>
      <c r="TLH268" s="683"/>
      <c r="TLI268" s="683"/>
      <c r="TLJ268" s="683"/>
      <c r="TLK268" s="683"/>
      <c r="TLL268" s="683"/>
      <c r="TLM268" s="683"/>
      <c r="TLN268" s="683"/>
      <c r="TLO268" s="683"/>
      <c r="TLP268" s="683"/>
      <c r="TLQ268" s="683"/>
      <c r="TLR268" s="683"/>
      <c r="TLS268" s="683"/>
      <c r="TLT268" s="683"/>
      <c r="TLU268" s="683"/>
      <c r="TLV268" s="683"/>
      <c r="TLW268" s="683"/>
      <c r="TLX268" s="683"/>
      <c r="TLY268" s="683"/>
      <c r="TLZ268" s="683"/>
      <c r="TMA268" s="683"/>
      <c r="TMB268" s="683"/>
      <c r="TMC268" s="683"/>
      <c r="TMD268" s="683"/>
      <c r="TME268" s="683"/>
      <c r="TMF268" s="683"/>
      <c r="TMG268" s="683"/>
      <c r="TMH268" s="683"/>
      <c r="TMI268" s="683"/>
      <c r="TMJ268" s="683"/>
      <c r="TMK268" s="683"/>
      <c r="TML268" s="683"/>
      <c r="TMM268" s="683"/>
      <c r="TMN268" s="683"/>
      <c r="TMO268" s="683"/>
      <c r="TMP268" s="683"/>
      <c r="TMQ268" s="683"/>
      <c r="TMR268" s="683"/>
      <c r="TMS268" s="683"/>
      <c r="TMT268" s="683"/>
      <c r="TMU268" s="683"/>
      <c r="TMV268" s="683"/>
      <c r="TMW268" s="683"/>
      <c r="TMX268" s="683"/>
      <c r="TMY268" s="683"/>
      <c r="TMZ268" s="683"/>
      <c r="TNA268" s="683"/>
      <c r="TNB268" s="683"/>
      <c r="TNC268" s="683"/>
      <c r="TND268" s="683"/>
      <c r="TNE268" s="683"/>
      <c r="TNF268" s="683"/>
      <c r="TNG268" s="683"/>
      <c r="TNH268" s="683"/>
      <c r="TNI268" s="683"/>
      <c r="TNJ268" s="683"/>
      <c r="TNK268" s="683"/>
      <c r="TNL268" s="683"/>
      <c r="TNM268" s="683"/>
      <c r="TNN268" s="683"/>
      <c r="TNO268" s="683"/>
      <c r="TNP268" s="683"/>
      <c r="TNQ268" s="683"/>
      <c r="TNR268" s="683"/>
      <c r="TNS268" s="683"/>
      <c r="TNT268" s="683"/>
      <c r="TNU268" s="683"/>
      <c r="TNV268" s="683"/>
      <c r="TNW268" s="683"/>
      <c r="TNX268" s="683"/>
      <c r="TNY268" s="683"/>
      <c r="TNZ268" s="683"/>
      <c r="TOA268" s="683"/>
      <c r="TOB268" s="683"/>
      <c r="TOC268" s="683"/>
      <c r="TOD268" s="683"/>
      <c r="TOE268" s="683"/>
      <c r="TOF268" s="683"/>
      <c r="TOG268" s="683"/>
      <c r="TOH268" s="683"/>
      <c r="TOI268" s="683"/>
      <c r="TOJ268" s="683"/>
      <c r="TOK268" s="683"/>
      <c r="TOL268" s="683"/>
      <c r="TOM268" s="683"/>
      <c r="TON268" s="683"/>
      <c r="TOO268" s="683"/>
      <c r="TOP268" s="683"/>
      <c r="TOQ268" s="683"/>
      <c r="TOR268" s="683"/>
      <c r="TOS268" s="683"/>
      <c r="TOT268" s="683"/>
      <c r="TOU268" s="683"/>
      <c r="TOV268" s="683"/>
      <c r="TOW268" s="683"/>
      <c r="TOX268" s="683"/>
      <c r="TOY268" s="683"/>
      <c r="TOZ268" s="683"/>
      <c r="TPA268" s="683"/>
      <c r="TPB268" s="683"/>
      <c r="TPC268" s="683"/>
      <c r="TPD268" s="683"/>
      <c r="TPE268" s="683"/>
      <c r="TPF268" s="683"/>
      <c r="TPG268" s="683"/>
      <c r="TPH268" s="683"/>
      <c r="TPI268" s="683"/>
      <c r="TPJ268" s="683"/>
      <c r="TPK268" s="683"/>
      <c r="TPL268" s="683"/>
      <c r="TPM268" s="683"/>
      <c r="TPN268" s="683"/>
      <c r="TPO268" s="683"/>
      <c r="TPP268" s="683"/>
      <c r="TPQ268" s="683"/>
      <c r="TPR268" s="683"/>
      <c r="TPS268" s="683"/>
      <c r="TPT268" s="683"/>
      <c r="TPU268" s="683"/>
      <c r="TPV268" s="683"/>
      <c r="TPW268" s="683"/>
      <c r="TPX268" s="683"/>
      <c r="TPY268" s="683"/>
      <c r="TPZ268" s="683"/>
      <c r="TQA268" s="683"/>
      <c r="TQB268" s="683"/>
      <c r="TQC268" s="683"/>
      <c r="TQD268" s="683"/>
      <c r="TQE268" s="683"/>
      <c r="TQF268" s="683"/>
      <c r="TQG268" s="683"/>
      <c r="TQH268" s="683"/>
      <c r="TQI268" s="683"/>
      <c r="TQJ268" s="683"/>
      <c r="TQK268" s="683"/>
      <c r="TQL268" s="683"/>
      <c r="TQM268" s="683"/>
      <c r="TQN268" s="683"/>
      <c r="TQO268" s="683"/>
      <c r="TQP268" s="683"/>
      <c r="TQQ268" s="683"/>
      <c r="TQR268" s="683"/>
      <c r="TQS268" s="683"/>
      <c r="TQT268" s="683"/>
      <c r="TQU268" s="683"/>
      <c r="TQV268" s="683"/>
      <c r="TQW268" s="683"/>
      <c r="TQX268" s="683"/>
      <c r="TQY268" s="683"/>
      <c r="TQZ268" s="683"/>
      <c r="TRA268" s="683"/>
      <c r="TRB268" s="683"/>
      <c r="TRC268" s="683"/>
      <c r="TRD268" s="683"/>
      <c r="TRE268" s="683"/>
      <c r="TRF268" s="683"/>
      <c r="TRG268" s="683"/>
      <c r="TRH268" s="683"/>
      <c r="TRI268" s="683"/>
      <c r="TRJ268" s="683"/>
      <c r="TRK268" s="683"/>
      <c r="TRL268" s="683"/>
      <c r="TRM268" s="683"/>
      <c r="TRN268" s="683"/>
      <c r="TRO268" s="683"/>
      <c r="TRP268" s="683"/>
      <c r="TRQ268" s="683"/>
      <c r="TRR268" s="683"/>
      <c r="TRS268" s="683"/>
      <c r="TRT268" s="683"/>
      <c r="TRU268" s="683"/>
      <c r="TRV268" s="683"/>
      <c r="TRW268" s="683"/>
      <c r="TRX268" s="683"/>
      <c r="TRY268" s="683"/>
      <c r="TRZ268" s="683"/>
      <c r="TSA268" s="683"/>
      <c r="TSB268" s="683"/>
      <c r="TSC268" s="683"/>
      <c r="TSD268" s="683"/>
      <c r="TSE268" s="683"/>
      <c r="TSF268" s="683"/>
      <c r="TSG268" s="683"/>
      <c r="TSH268" s="683"/>
      <c r="TSI268" s="683"/>
      <c r="TSJ268" s="683"/>
      <c r="TSK268" s="683"/>
      <c r="TSL268" s="683"/>
      <c r="TSM268" s="683"/>
      <c r="TSN268" s="683"/>
      <c r="TSO268" s="683"/>
      <c r="TSP268" s="683"/>
      <c r="TSQ268" s="683"/>
      <c r="TSR268" s="683"/>
      <c r="TSS268" s="683"/>
      <c r="TST268" s="683"/>
      <c r="TSU268" s="683"/>
      <c r="TSV268" s="683"/>
      <c r="TSW268" s="683"/>
      <c r="TSX268" s="683"/>
      <c r="TSY268" s="683"/>
      <c r="TSZ268" s="683"/>
      <c r="TTA268" s="683"/>
      <c r="TTB268" s="683"/>
      <c r="TTC268" s="683"/>
      <c r="TTD268" s="683"/>
      <c r="TTE268" s="683"/>
      <c r="TTF268" s="683"/>
      <c r="TTG268" s="683"/>
      <c r="TTH268" s="683"/>
      <c r="TTI268" s="683"/>
      <c r="TTJ268" s="683"/>
      <c r="TTK268" s="683"/>
      <c r="TTL268" s="683"/>
      <c r="TTM268" s="683"/>
      <c r="TTN268" s="683"/>
      <c r="TTO268" s="683"/>
      <c r="TTP268" s="683"/>
      <c r="TTQ268" s="683"/>
      <c r="TTR268" s="683"/>
      <c r="TTS268" s="683"/>
      <c r="TTT268" s="683"/>
      <c r="TTU268" s="683"/>
      <c r="TTV268" s="683"/>
      <c r="TTW268" s="683"/>
      <c r="TTX268" s="683"/>
      <c r="TTY268" s="683"/>
      <c r="TTZ268" s="683"/>
      <c r="TUA268" s="683"/>
      <c r="TUB268" s="683"/>
      <c r="TUC268" s="683"/>
      <c r="TUD268" s="683"/>
      <c r="TUE268" s="683"/>
      <c r="TUF268" s="683"/>
      <c r="TUG268" s="683"/>
      <c r="TUH268" s="683"/>
      <c r="TUI268" s="683"/>
      <c r="TUJ268" s="683"/>
      <c r="TUK268" s="683"/>
      <c r="TUL268" s="683"/>
      <c r="TUM268" s="683"/>
      <c r="TUN268" s="683"/>
      <c r="TUO268" s="683"/>
      <c r="TUP268" s="683"/>
      <c r="TUQ268" s="683"/>
      <c r="TUR268" s="683"/>
      <c r="TUS268" s="683"/>
      <c r="TUT268" s="683"/>
      <c r="TUU268" s="683"/>
      <c r="TUV268" s="683"/>
      <c r="TUW268" s="683"/>
      <c r="TUX268" s="683"/>
      <c r="TUY268" s="683"/>
      <c r="TUZ268" s="683"/>
      <c r="TVA268" s="683"/>
      <c r="TVB268" s="683"/>
      <c r="TVC268" s="683"/>
      <c r="TVD268" s="683"/>
      <c r="TVE268" s="683"/>
      <c r="TVF268" s="683"/>
      <c r="TVG268" s="683"/>
      <c r="TVH268" s="683"/>
      <c r="TVI268" s="683"/>
      <c r="TVJ268" s="683"/>
      <c r="TVK268" s="683"/>
      <c r="TVL268" s="683"/>
      <c r="TVM268" s="683"/>
      <c r="TVN268" s="683"/>
      <c r="TVO268" s="683"/>
      <c r="TVP268" s="683"/>
      <c r="TVQ268" s="683"/>
      <c r="TVR268" s="683"/>
      <c r="TVS268" s="683"/>
      <c r="TVT268" s="683"/>
      <c r="TVU268" s="683"/>
      <c r="TVV268" s="683"/>
      <c r="TVW268" s="683"/>
      <c r="TVX268" s="683"/>
      <c r="TVY268" s="683"/>
      <c r="TVZ268" s="683"/>
      <c r="TWA268" s="683"/>
      <c r="TWB268" s="683"/>
      <c r="TWC268" s="683"/>
      <c r="TWD268" s="683"/>
      <c r="TWE268" s="683"/>
      <c r="TWF268" s="683"/>
      <c r="TWG268" s="683"/>
      <c r="TWH268" s="683"/>
      <c r="TWI268" s="683"/>
      <c r="TWJ268" s="683"/>
      <c r="TWK268" s="683"/>
      <c r="TWL268" s="683"/>
      <c r="TWM268" s="683"/>
      <c r="TWN268" s="683"/>
      <c r="TWO268" s="683"/>
      <c r="TWP268" s="683"/>
      <c r="TWQ268" s="683"/>
      <c r="TWR268" s="683"/>
      <c r="TWS268" s="683"/>
      <c r="TWT268" s="683"/>
      <c r="TWU268" s="683"/>
      <c r="TWV268" s="683"/>
      <c r="TWW268" s="683"/>
      <c r="TWX268" s="683"/>
      <c r="TWY268" s="683"/>
      <c r="TWZ268" s="683"/>
      <c r="TXA268" s="683"/>
      <c r="TXB268" s="683"/>
      <c r="TXC268" s="683"/>
      <c r="TXD268" s="683"/>
      <c r="TXE268" s="683"/>
      <c r="TXF268" s="683"/>
      <c r="TXG268" s="683"/>
      <c r="TXH268" s="683"/>
      <c r="TXI268" s="683"/>
      <c r="TXJ268" s="683"/>
      <c r="TXK268" s="683"/>
      <c r="TXL268" s="683"/>
      <c r="TXM268" s="683"/>
      <c r="TXN268" s="683"/>
      <c r="TXO268" s="683"/>
      <c r="TXP268" s="683"/>
      <c r="TXQ268" s="683"/>
      <c r="TXR268" s="683"/>
      <c r="TXS268" s="683"/>
      <c r="TXT268" s="683"/>
      <c r="TXU268" s="683"/>
      <c r="TXV268" s="683"/>
      <c r="TXW268" s="683"/>
      <c r="TXX268" s="683"/>
      <c r="TXY268" s="683"/>
      <c r="TXZ268" s="683"/>
      <c r="TYA268" s="683"/>
      <c r="TYB268" s="683"/>
      <c r="TYC268" s="683"/>
      <c r="TYD268" s="683"/>
      <c r="TYE268" s="683"/>
      <c r="TYF268" s="683"/>
      <c r="TYG268" s="683"/>
      <c r="TYH268" s="683"/>
      <c r="TYI268" s="683"/>
      <c r="TYJ268" s="683"/>
      <c r="TYK268" s="683"/>
      <c r="TYL268" s="683"/>
      <c r="TYM268" s="683"/>
      <c r="TYN268" s="683"/>
      <c r="TYO268" s="683"/>
      <c r="TYP268" s="683"/>
      <c r="TYQ268" s="683"/>
      <c r="TYR268" s="683"/>
      <c r="TYS268" s="683"/>
      <c r="TYT268" s="683"/>
      <c r="TYU268" s="683"/>
      <c r="TYV268" s="683"/>
      <c r="TYW268" s="683"/>
      <c r="TYX268" s="683"/>
      <c r="TYY268" s="683"/>
      <c r="TYZ268" s="683"/>
      <c r="TZA268" s="683"/>
      <c r="TZB268" s="683"/>
      <c r="TZC268" s="683"/>
      <c r="TZD268" s="683"/>
      <c r="TZE268" s="683"/>
      <c r="TZF268" s="683"/>
      <c r="TZG268" s="683"/>
      <c r="TZH268" s="683"/>
      <c r="TZI268" s="683"/>
      <c r="TZJ268" s="683"/>
      <c r="TZK268" s="683"/>
      <c r="TZL268" s="683"/>
      <c r="TZM268" s="683"/>
      <c r="TZN268" s="683"/>
      <c r="TZO268" s="683"/>
      <c r="TZP268" s="683"/>
      <c r="TZQ268" s="683"/>
      <c r="TZR268" s="683"/>
      <c r="TZS268" s="683"/>
      <c r="TZT268" s="683"/>
      <c r="TZU268" s="683"/>
      <c r="TZV268" s="683"/>
      <c r="TZW268" s="683"/>
      <c r="TZX268" s="683"/>
      <c r="TZY268" s="683"/>
      <c r="TZZ268" s="683"/>
      <c r="UAA268" s="683"/>
      <c r="UAB268" s="683"/>
      <c r="UAC268" s="683"/>
      <c r="UAD268" s="683"/>
      <c r="UAE268" s="683"/>
      <c r="UAF268" s="683"/>
      <c r="UAG268" s="683"/>
      <c r="UAH268" s="683"/>
      <c r="UAI268" s="683"/>
      <c r="UAJ268" s="683"/>
      <c r="UAK268" s="683"/>
      <c r="UAL268" s="683"/>
      <c r="UAM268" s="683"/>
      <c r="UAN268" s="683"/>
      <c r="UAO268" s="683"/>
      <c r="UAP268" s="683"/>
      <c r="UAQ268" s="683"/>
      <c r="UAR268" s="683"/>
      <c r="UAS268" s="683"/>
      <c r="UAT268" s="683"/>
      <c r="UAU268" s="683"/>
      <c r="UAV268" s="683"/>
      <c r="UAW268" s="683"/>
      <c r="UAX268" s="683"/>
      <c r="UAY268" s="683"/>
      <c r="UAZ268" s="683"/>
      <c r="UBA268" s="683"/>
      <c r="UBB268" s="683"/>
      <c r="UBC268" s="683"/>
      <c r="UBD268" s="683"/>
      <c r="UBE268" s="683"/>
      <c r="UBF268" s="683"/>
      <c r="UBG268" s="683"/>
      <c r="UBH268" s="683"/>
      <c r="UBI268" s="683"/>
      <c r="UBJ268" s="683"/>
      <c r="UBK268" s="683"/>
      <c r="UBL268" s="683"/>
      <c r="UBM268" s="683"/>
      <c r="UBN268" s="683"/>
      <c r="UBO268" s="683"/>
      <c r="UBP268" s="683"/>
      <c r="UBQ268" s="683"/>
      <c r="UBR268" s="683"/>
      <c r="UBS268" s="683"/>
      <c r="UBT268" s="683"/>
      <c r="UBU268" s="683"/>
      <c r="UBV268" s="683"/>
      <c r="UBW268" s="683"/>
      <c r="UBX268" s="683"/>
      <c r="UBY268" s="683"/>
      <c r="UBZ268" s="683"/>
      <c r="UCA268" s="683"/>
      <c r="UCB268" s="683"/>
      <c r="UCC268" s="683"/>
      <c r="UCD268" s="683"/>
      <c r="UCE268" s="683"/>
      <c r="UCF268" s="683"/>
      <c r="UCG268" s="683"/>
      <c r="UCH268" s="683"/>
      <c r="UCI268" s="683"/>
      <c r="UCJ268" s="683"/>
      <c r="UCK268" s="683"/>
      <c r="UCL268" s="683"/>
      <c r="UCM268" s="683"/>
      <c r="UCN268" s="683"/>
      <c r="UCO268" s="683"/>
      <c r="UCP268" s="683"/>
      <c r="UCQ268" s="683"/>
      <c r="UCR268" s="683"/>
      <c r="UCS268" s="683"/>
      <c r="UCT268" s="683"/>
      <c r="UCU268" s="683"/>
      <c r="UCV268" s="683"/>
      <c r="UCW268" s="683"/>
      <c r="UCX268" s="683"/>
      <c r="UCY268" s="683"/>
      <c r="UCZ268" s="683"/>
      <c r="UDA268" s="683"/>
      <c r="UDB268" s="683"/>
      <c r="UDC268" s="683"/>
      <c r="UDD268" s="683"/>
      <c r="UDE268" s="683"/>
      <c r="UDF268" s="683"/>
      <c r="UDG268" s="683"/>
      <c r="UDH268" s="683"/>
      <c r="UDI268" s="683"/>
      <c r="UDJ268" s="683"/>
      <c r="UDK268" s="683"/>
      <c r="UDL268" s="683"/>
      <c r="UDM268" s="683"/>
      <c r="UDN268" s="683"/>
      <c r="UDO268" s="683"/>
      <c r="UDP268" s="683"/>
      <c r="UDQ268" s="683"/>
      <c r="UDR268" s="683"/>
      <c r="UDS268" s="683"/>
      <c r="UDT268" s="683"/>
      <c r="UDU268" s="683"/>
      <c r="UDV268" s="683"/>
      <c r="UDW268" s="683"/>
      <c r="UDX268" s="683"/>
      <c r="UDY268" s="683"/>
      <c r="UDZ268" s="683"/>
      <c r="UEA268" s="683"/>
      <c r="UEB268" s="683"/>
      <c r="UEC268" s="683"/>
      <c r="UED268" s="683"/>
      <c r="UEE268" s="683"/>
      <c r="UEF268" s="683"/>
      <c r="UEG268" s="683"/>
      <c r="UEH268" s="683"/>
      <c r="UEI268" s="683"/>
      <c r="UEJ268" s="683"/>
      <c r="UEK268" s="683"/>
      <c r="UEL268" s="683"/>
      <c r="UEM268" s="683"/>
      <c r="UEN268" s="683"/>
      <c r="UEO268" s="683"/>
      <c r="UEP268" s="683"/>
      <c r="UEQ268" s="683"/>
      <c r="UER268" s="683"/>
      <c r="UES268" s="683"/>
      <c r="UET268" s="683"/>
      <c r="UEU268" s="683"/>
      <c r="UEV268" s="683"/>
      <c r="UEW268" s="683"/>
      <c r="UEX268" s="683"/>
      <c r="UEY268" s="683"/>
      <c r="UEZ268" s="683"/>
      <c r="UFA268" s="683"/>
      <c r="UFB268" s="683"/>
      <c r="UFC268" s="683"/>
      <c r="UFD268" s="683"/>
      <c r="UFE268" s="683"/>
      <c r="UFF268" s="683"/>
      <c r="UFG268" s="683"/>
      <c r="UFH268" s="683"/>
      <c r="UFI268" s="683"/>
      <c r="UFJ268" s="683"/>
      <c r="UFK268" s="683"/>
      <c r="UFL268" s="683"/>
      <c r="UFM268" s="683"/>
      <c r="UFN268" s="683"/>
      <c r="UFO268" s="683"/>
      <c r="UFP268" s="683"/>
      <c r="UFQ268" s="683"/>
      <c r="UFR268" s="683"/>
      <c r="UFS268" s="683"/>
      <c r="UFT268" s="683"/>
      <c r="UFU268" s="683"/>
      <c r="UFV268" s="683"/>
      <c r="UFW268" s="683"/>
      <c r="UFX268" s="683"/>
      <c r="UFY268" s="683"/>
      <c r="UFZ268" s="683"/>
      <c r="UGA268" s="683"/>
      <c r="UGB268" s="683"/>
      <c r="UGC268" s="683"/>
      <c r="UGD268" s="683"/>
      <c r="UGE268" s="683"/>
      <c r="UGF268" s="683"/>
      <c r="UGG268" s="683"/>
      <c r="UGH268" s="683"/>
      <c r="UGI268" s="683"/>
      <c r="UGJ268" s="683"/>
      <c r="UGK268" s="683"/>
      <c r="UGL268" s="683"/>
      <c r="UGM268" s="683"/>
      <c r="UGN268" s="683"/>
      <c r="UGO268" s="683"/>
      <c r="UGP268" s="683"/>
      <c r="UGQ268" s="683"/>
      <c r="UGR268" s="683"/>
      <c r="UGS268" s="683"/>
      <c r="UGT268" s="683"/>
      <c r="UGU268" s="683"/>
      <c r="UGV268" s="683"/>
      <c r="UGW268" s="683"/>
      <c r="UGX268" s="683"/>
      <c r="UGY268" s="683"/>
      <c r="UGZ268" s="683"/>
      <c r="UHA268" s="683"/>
      <c r="UHB268" s="683"/>
      <c r="UHC268" s="683"/>
      <c r="UHD268" s="683"/>
      <c r="UHE268" s="683"/>
      <c r="UHF268" s="683"/>
      <c r="UHG268" s="683"/>
      <c r="UHH268" s="683"/>
      <c r="UHI268" s="683"/>
      <c r="UHJ268" s="683"/>
      <c r="UHK268" s="683"/>
      <c r="UHL268" s="683"/>
      <c r="UHM268" s="683"/>
      <c r="UHN268" s="683"/>
      <c r="UHO268" s="683"/>
      <c r="UHP268" s="683"/>
      <c r="UHQ268" s="683"/>
      <c r="UHR268" s="683"/>
      <c r="UHS268" s="683"/>
      <c r="UHT268" s="683"/>
      <c r="UHU268" s="683"/>
      <c r="UHV268" s="683"/>
      <c r="UHW268" s="683"/>
      <c r="UHX268" s="683"/>
      <c r="UHY268" s="683"/>
      <c r="UHZ268" s="683"/>
      <c r="UIA268" s="683"/>
      <c r="UIB268" s="683"/>
      <c r="UIC268" s="683"/>
      <c r="UID268" s="683"/>
      <c r="UIE268" s="683"/>
      <c r="UIF268" s="683"/>
      <c r="UIG268" s="683"/>
      <c r="UIH268" s="683"/>
      <c r="UII268" s="683"/>
      <c r="UIJ268" s="683"/>
      <c r="UIK268" s="683"/>
      <c r="UIL268" s="683"/>
      <c r="UIM268" s="683"/>
      <c r="UIN268" s="683"/>
      <c r="UIO268" s="683"/>
      <c r="UIP268" s="683"/>
      <c r="UIQ268" s="683"/>
      <c r="UIR268" s="683"/>
      <c r="UIS268" s="683"/>
      <c r="UIT268" s="683"/>
      <c r="UIU268" s="683"/>
      <c r="UIV268" s="683"/>
      <c r="UIW268" s="683"/>
      <c r="UIX268" s="683"/>
      <c r="UIY268" s="683"/>
      <c r="UIZ268" s="683"/>
      <c r="UJA268" s="683"/>
      <c r="UJB268" s="683"/>
      <c r="UJC268" s="683"/>
      <c r="UJD268" s="683"/>
      <c r="UJE268" s="683"/>
      <c r="UJF268" s="683"/>
      <c r="UJG268" s="683"/>
      <c r="UJH268" s="683"/>
      <c r="UJI268" s="683"/>
      <c r="UJJ268" s="683"/>
      <c r="UJK268" s="683"/>
      <c r="UJL268" s="683"/>
      <c r="UJM268" s="683"/>
      <c r="UJN268" s="683"/>
      <c r="UJO268" s="683"/>
      <c r="UJP268" s="683"/>
      <c r="UJQ268" s="683"/>
      <c r="UJR268" s="683"/>
      <c r="UJS268" s="683"/>
      <c r="UJT268" s="683"/>
      <c r="UJU268" s="683"/>
      <c r="UJV268" s="683"/>
      <c r="UJW268" s="683"/>
      <c r="UJX268" s="683"/>
      <c r="UJY268" s="683"/>
      <c r="UJZ268" s="683"/>
      <c r="UKA268" s="683"/>
      <c r="UKB268" s="683"/>
      <c r="UKC268" s="683"/>
      <c r="UKD268" s="683"/>
      <c r="UKE268" s="683"/>
      <c r="UKF268" s="683"/>
      <c r="UKG268" s="683"/>
      <c r="UKH268" s="683"/>
      <c r="UKI268" s="683"/>
      <c r="UKJ268" s="683"/>
      <c r="UKK268" s="683"/>
      <c r="UKL268" s="683"/>
      <c r="UKM268" s="683"/>
      <c r="UKN268" s="683"/>
      <c r="UKO268" s="683"/>
      <c r="UKP268" s="683"/>
      <c r="UKQ268" s="683"/>
      <c r="UKR268" s="683"/>
      <c r="UKS268" s="683"/>
      <c r="UKT268" s="683"/>
      <c r="UKU268" s="683"/>
      <c r="UKV268" s="683"/>
      <c r="UKW268" s="683"/>
      <c r="UKX268" s="683"/>
      <c r="UKY268" s="683"/>
      <c r="UKZ268" s="683"/>
      <c r="ULA268" s="683"/>
      <c r="ULB268" s="683"/>
      <c r="ULC268" s="683"/>
      <c r="ULD268" s="683"/>
      <c r="ULE268" s="683"/>
      <c r="ULF268" s="683"/>
      <c r="ULG268" s="683"/>
      <c r="ULH268" s="683"/>
      <c r="ULI268" s="683"/>
      <c r="ULJ268" s="683"/>
      <c r="ULK268" s="683"/>
      <c r="ULL268" s="683"/>
      <c r="ULM268" s="683"/>
      <c r="ULN268" s="683"/>
      <c r="ULO268" s="683"/>
      <c r="ULP268" s="683"/>
      <c r="ULQ268" s="683"/>
      <c r="ULR268" s="683"/>
      <c r="ULS268" s="683"/>
      <c r="ULT268" s="683"/>
      <c r="ULU268" s="683"/>
      <c r="ULV268" s="683"/>
      <c r="ULW268" s="683"/>
      <c r="ULX268" s="683"/>
      <c r="ULY268" s="683"/>
      <c r="ULZ268" s="683"/>
      <c r="UMA268" s="683"/>
      <c r="UMB268" s="683"/>
      <c r="UMC268" s="683"/>
      <c r="UMD268" s="683"/>
      <c r="UME268" s="683"/>
      <c r="UMF268" s="683"/>
      <c r="UMG268" s="683"/>
      <c r="UMH268" s="683"/>
      <c r="UMI268" s="683"/>
      <c r="UMJ268" s="683"/>
      <c r="UMK268" s="683"/>
      <c r="UML268" s="683"/>
      <c r="UMM268" s="683"/>
      <c r="UMN268" s="683"/>
      <c r="UMO268" s="683"/>
      <c r="UMP268" s="683"/>
      <c r="UMQ268" s="683"/>
      <c r="UMR268" s="683"/>
      <c r="UMS268" s="683"/>
      <c r="UMT268" s="683"/>
      <c r="UMU268" s="683"/>
      <c r="UMV268" s="683"/>
      <c r="UMW268" s="683"/>
      <c r="UMX268" s="683"/>
      <c r="UMY268" s="683"/>
      <c r="UMZ268" s="683"/>
      <c r="UNA268" s="683"/>
      <c r="UNB268" s="683"/>
      <c r="UNC268" s="683"/>
      <c r="UND268" s="683"/>
      <c r="UNE268" s="683"/>
      <c r="UNF268" s="683"/>
      <c r="UNG268" s="683"/>
      <c r="UNH268" s="683"/>
      <c r="UNI268" s="683"/>
      <c r="UNJ268" s="683"/>
      <c r="UNK268" s="683"/>
      <c r="UNL268" s="683"/>
      <c r="UNM268" s="683"/>
      <c r="UNN268" s="683"/>
      <c r="UNO268" s="683"/>
      <c r="UNP268" s="683"/>
      <c r="UNQ268" s="683"/>
      <c r="UNR268" s="683"/>
      <c r="UNS268" s="683"/>
      <c r="UNT268" s="683"/>
      <c r="UNU268" s="683"/>
      <c r="UNV268" s="683"/>
      <c r="UNW268" s="683"/>
      <c r="UNX268" s="683"/>
      <c r="UNY268" s="683"/>
      <c r="UNZ268" s="683"/>
      <c r="UOA268" s="683"/>
      <c r="UOB268" s="683"/>
      <c r="UOC268" s="683"/>
      <c r="UOD268" s="683"/>
      <c r="UOE268" s="683"/>
      <c r="UOF268" s="683"/>
      <c r="UOG268" s="683"/>
      <c r="UOH268" s="683"/>
      <c r="UOI268" s="683"/>
      <c r="UOJ268" s="683"/>
      <c r="UOK268" s="683"/>
      <c r="UOL268" s="683"/>
      <c r="UOM268" s="683"/>
      <c r="UON268" s="683"/>
      <c r="UOO268" s="683"/>
      <c r="UOP268" s="683"/>
      <c r="UOQ268" s="683"/>
      <c r="UOR268" s="683"/>
      <c r="UOS268" s="683"/>
      <c r="UOT268" s="683"/>
      <c r="UOU268" s="683"/>
      <c r="UOV268" s="683"/>
      <c r="UOW268" s="683"/>
      <c r="UOX268" s="683"/>
      <c r="UOY268" s="683"/>
      <c r="UOZ268" s="683"/>
      <c r="UPA268" s="683"/>
      <c r="UPB268" s="683"/>
      <c r="UPC268" s="683"/>
      <c r="UPD268" s="683"/>
      <c r="UPE268" s="683"/>
      <c r="UPF268" s="683"/>
      <c r="UPG268" s="683"/>
      <c r="UPH268" s="683"/>
      <c r="UPI268" s="683"/>
      <c r="UPJ268" s="683"/>
      <c r="UPK268" s="683"/>
      <c r="UPL268" s="683"/>
      <c r="UPM268" s="683"/>
      <c r="UPN268" s="683"/>
      <c r="UPO268" s="683"/>
      <c r="UPP268" s="683"/>
      <c r="UPQ268" s="683"/>
      <c r="UPR268" s="683"/>
      <c r="UPS268" s="683"/>
      <c r="UPT268" s="683"/>
      <c r="UPU268" s="683"/>
      <c r="UPV268" s="683"/>
      <c r="UPW268" s="683"/>
      <c r="UPX268" s="683"/>
      <c r="UPY268" s="683"/>
      <c r="UPZ268" s="683"/>
      <c r="UQA268" s="683"/>
      <c r="UQB268" s="683"/>
      <c r="UQC268" s="683"/>
      <c r="UQD268" s="683"/>
      <c r="UQE268" s="683"/>
      <c r="UQF268" s="683"/>
      <c r="UQG268" s="683"/>
      <c r="UQH268" s="683"/>
      <c r="UQI268" s="683"/>
      <c r="UQJ268" s="683"/>
      <c r="UQK268" s="683"/>
      <c r="UQL268" s="683"/>
      <c r="UQM268" s="683"/>
      <c r="UQN268" s="683"/>
      <c r="UQO268" s="683"/>
      <c r="UQP268" s="683"/>
      <c r="UQQ268" s="683"/>
      <c r="UQR268" s="683"/>
      <c r="UQS268" s="683"/>
      <c r="UQT268" s="683"/>
      <c r="UQU268" s="683"/>
      <c r="UQV268" s="683"/>
      <c r="UQW268" s="683"/>
      <c r="UQX268" s="683"/>
      <c r="UQY268" s="683"/>
      <c r="UQZ268" s="683"/>
      <c r="URA268" s="683"/>
      <c r="URB268" s="683"/>
      <c r="URC268" s="683"/>
      <c r="URD268" s="683"/>
      <c r="URE268" s="683"/>
      <c r="URF268" s="683"/>
      <c r="URG268" s="683"/>
      <c r="URH268" s="683"/>
      <c r="URI268" s="683"/>
      <c r="URJ268" s="683"/>
      <c r="URK268" s="683"/>
      <c r="URL268" s="683"/>
      <c r="URM268" s="683"/>
      <c r="URN268" s="683"/>
      <c r="URO268" s="683"/>
      <c r="URP268" s="683"/>
      <c r="URQ268" s="683"/>
      <c r="URR268" s="683"/>
      <c r="URS268" s="683"/>
      <c r="URT268" s="683"/>
      <c r="URU268" s="683"/>
      <c r="URV268" s="683"/>
      <c r="URW268" s="683"/>
      <c r="URX268" s="683"/>
      <c r="URY268" s="683"/>
      <c r="URZ268" s="683"/>
      <c r="USA268" s="683"/>
      <c r="USB268" s="683"/>
      <c r="USC268" s="683"/>
      <c r="USD268" s="683"/>
      <c r="USE268" s="683"/>
      <c r="USF268" s="683"/>
      <c r="USG268" s="683"/>
      <c r="USH268" s="683"/>
      <c r="USI268" s="683"/>
      <c r="USJ268" s="683"/>
      <c r="USK268" s="683"/>
      <c r="USL268" s="683"/>
      <c r="USM268" s="683"/>
      <c r="USN268" s="683"/>
      <c r="USO268" s="683"/>
      <c r="USP268" s="683"/>
      <c r="USQ268" s="683"/>
      <c r="USR268" s="683"/>
      <c r="USS268" s="683"/>
      <c r="UST268" s="683"/>
      <c r="USU268" s="683"/>
      <c r="USV268" s="683"/>
      <c r="USW268" s="683"/>
      <c r="USX268" s="683"/>
      <c r="USY268" s="683"/>
      <c r="USZ268" s="683"/>
      <c r="UTA268" s="683"/>
      <c r="UTB268" s="683"/>
      <c r="UTC268" s="683"/>
      <c r="UTD268" s="683"/>
      <c r="UTE268" s="683"/>
      <c r="UTF268" s="683"/>
      <c r="UTG268" s="683"/>
      <c r="UTH268" s="683"/>
      <c r="UTI268" s="683"/>
      <c r="UTJ268" s="683"/>
      <c r="UTK268" s="683"/>
      <c r="UTL268" s="683"/>
      <c r="UTM268" s="683"/>
      <c r="UTN268" s="683"/>
      <c r="UTO268" s="683"/>
      <c r="UTP268" s="683"/>
      <c r="UTQ268" s="683"/>
      <c r="UTR268" s="683"/>
      <c r="UTS268" s="683"/>
      <c r="UTT268" s="683"/>
      <c r="UTU268" s="683"/>
      <c r="UTV268" s="683"/>
      <c r="UTW268" s="683"/>
      <c r="UTX268" s="683"/>
      <c r="UTY268" s="683"/>
      <c r="UTZ268" s="683"/>
      <c r="UUA268" s="683"/>
      <c r="UUB268" s="683"/>
      <c r="UUC268" s="683"/>
      <c r="UUD268" s="683"/>
      <c r="UUE268" s="683"/>
      <c r="UUF268" s="683"/>
      <c r="UUG268" s="683"/>
      <c r="UUH268" s="683"/>
      <c r="UUI268" s="683"/>
      <c r="UUJ268" s="683"/>
      <c r="UUK268" s="683"/>
      <c r="UUL268" s="683"/>
      <c r="UUM268" s="683"/>
      <c r="UUN268" s="683"/>
      <c r="UUO268" s="683"/>
      <c r="UUP268" s="683"/>
      <c r="UUQ268" s="683"/>
      <c r="UUR268" s="683"/>
      <c r="UUS268" s="683"/>
      <c r="UUT268" s="683"/>
      <c r="UUU268" s="683"/>
      <c r="UUV268" s="683"/>
      <c r="UUW268" s="683"/>
      <c r="UUX268" s="683"/>
      <c r="UUY268" s="683"/>
      <c r="UUZ268" s="683"/>
      <c r="UVA268" s="683"/>
      <c r="UVB268" s="683"/>
      <c r="UVC268" s="683"/>
      <c r="UVD268" s="683"/>
      <c r="UVE268" s="683"/>
      <c r="UVF268" s="683"/>
      <c r="UVG268" s="683"/>
      <c r="UVH268" s="683"/>
      <c r="UVI268" s="683"/>
      <c r="UVJ268" s="683"/>
      <c r="UVK268" s="683"/>
      <c r="UVL268" s="683"/>
      <c r="UVM268" s="683"/>
      <c r="UVN268" s="683"/>
      <c r="UVO268" s="683"/>
      <c r="UVP268" s="683"/>
      <c r="UVQ268" s="683"/>
      <c r="UVR268" s="683"/>
      <c r="UVS268" s="683"/>
      <c r="UVT268" s="683"/>
      <c r="UVU268" s="683"/>
      <c r="UVV268" s="683"/>
      <c r="UVW268" s="683"/>
      <c r="UVX268" s="683"/>
      <c r="UVY268" s="683"/>
      <c r="UVZ268" s="683"/>
      <c r="UWA268" s="683"/>
      <c r="UWB268" s="683"/>
      <c r="UWC268" s="683"/>
      <c r="UWD268" s="683"/>
      <c r="UWE268" s="683"/>
      <c r="UWF268" s="683"/>
      <c r="UWG268" s="683"/>
      <c r="UWH268" s="683"/>
      <c r="UWI268" s="683"/>
      <c r="UWJ268" s="683"/>
      <c r="UWK268" s="683"/>
      <c r="UWL268" s="683"/>
      <c r="UWM268" s="683"/>
      <c r="UWN268" s="683"/>
      <c r="UWO268" s="683"/>
      <c r="UWP268" s="683"/>
      <c r="UWQ268" s="683"/>
      <c r="UWR268" s="683"/>
      <c r="UWS268" s="683"/>
      <c r="UWT268" s="683"/>
      <c r="UWU268" s="683"/>
      <c r="UWV268" s="683"/>
      <c r="UWW268" s="683"/>
      <c r="UWX268" s="683"/>
      <c r="UWY268" s="683"/>
      <c r="UWZ268" s="683"/>
      <c r="UXA268" s="683"/>
      <c r="UXB268" s="683"/>
      <c r="UXC268" s="683"/>
      <c r="UXD268" s="683"/>
      <c r="UXE268" s="683"/>
      <c r="UXF268" s="683"/>
      <c r="UXG268" s="683"/>
      <c r="UXH268" s="683"/>
      <c r="UXI268" s="683"/>
      <c r="UXJ268" s="683"/>
      <c r="UXK268" s="683"/>
      <c r="UXL268" s="683"/>
      <c r="UXM268" s="683"/>
      <c r="UXN268" s="683"/>
      <c r="UXO268" s="683"/>
      <c r="UXP268" s="683"/>
      <c r="UXQ268" s="683"/>
      <c r="UXR268" s="683"/>
      <c r="UXS268" s="683"/>
      <c r="UXT268" s="683"/>
      <c r="UXU268" s="683"/>
      <c r="UXV268" s="683"/>
      <c r="UXW268" s="683"/>
      <c r="UXX268" s="683"/>
      <c r="UXY268" s="683"/>
      <c r="UXZ268" s="683"/>
      <c r="UYA268" s="683"/>
      <c r="UYB268" s="683"/>
      <c r="UYC268" s="683"/>
      <c r="UYD268" s="683"/>
      <c r="UYE268" s="683"/>
      <c r="UYF268" s="683"/>
      <c r="UYG268" s="683"/>
      <c r="UYH268" s="683"/>
      <c r="UYI268" s="683"/>
      <c r="UYJ268" s="683"/>
      <c r="UYK268" s="683"/>
      <c r="UYL268" s="683"/>
      <c r="UYM268" s="683"/>
      <c r="UYN268" s="683"/>
      <c r="UYO268" s="683"/>
      <c r="UYP268" s="683"/>
      <c r="UYQ268" s="683"/>
      <c r="UYR268" s="683"/>
      <c r="UYS268" s="683"/>
      <c r="UYT268" s="683"/>
      <c r="UYU268" s="683"/>
      <c r="UYV268" s="683"/>
      <c r="UYW268" s="683"/>
      <c r="UYX268" s="683"/>
      <c r="UYY268" s="683"/>
      <c r="UYZ268" s="683"/>
      <c r="UZA268" s="683"/>
      <c r="UZB268" s="683"/>
      <c r="UZC268" s="683"/>
      <c r="UZD268" s="683"/>
      <c r="UZE268" s="683"/>
      <c r="UZF268" s="683"/>
      <c r="UZG268" s="683"/>
      <c r="UZH268" s="683"/>
      <c r="UZI268" s="683"/>
      <c r="UZJ268" s="683"/>
      <c r="UZK268" s="683"/>
      <c r="UZL268" s="683"/>
      <c r="UZM268" s="683"/>
      <c r="UZN268" s="683"/>
      <c r="UZO268" s="683"/>
      <c r="UZP268" s="683"/>
      <c r="UZQ268" s="683"/>
      <c r="UZR268" s="683"/>
      <c r="UZS268" s="683"/>
      <c r="UZT268" s="683"/>
      <c r="UZU268" s="683"/>
      <c r="UZV268" s="683"/>
      <c r="UZW268" s="683"/>
      <c r="UZX268" s="683"/>
      <c r="UZY268" s="683"/>
      <c r="UZZ268" s="683"/>
      <c r="VAA268" s="683"/>
      <c r="VAB268" s="683"/>
      <c r="VAC268" s="683"/>
      <c r="VAD268" s="683"/>
      <c r="VAE268" s="683"/>
      <c r="VAF268" s="683"/>
      <c r="VAG268" s="683"/>
      <c r="VAH268" s="683"/>
      <c r="VAI268" s="683"/>
      <c r="VAJ268" s="683"/>
      <c r="VAK268" s="683"/>
      <c r="VAL268" s="683"/>
      <c r="VAM268" s="683"/>
      <c r="VAN268" s="683"/>
      <c r="VAO268" s="683"/>
      <c r="VAP268" s="683"/>
      <c r="VAQ268" s="683"/>
      <c r="VAR268" s="683"/>
      <c r="VAS268" s="683"/>
      <c r="VAT268" s="683"/>
      <c r="VAU268" s="683"/>
      <c r="VAV268" s="683"/>
      <c r="VAW268" s="683"/>
      <c r="VAX268" s="683"/>
      <c r="VAY268" s="683"/>
      <c r="VAZ268" s="683"/>
      <c r="VBA268" s="683"/>
      <c r="VBB268" s="683"/>
      <c r="VBC268" s="683"/>
      <c r="VBD268" s="683"/>
      <c r="VBE268" s="683"/>
      <c r="VBF268" s="683"/>
      <c r="VBG268" s="683"/>
      <c r="VBH268" s="683"/>
      <c r="VBI268" s="683"/>
      <c r="VBJ268" s="683"/>
      <c r="VBK268" s="683"/>
      <c r="VBL268" s="683"/>
      <c r="VBM268" s="683"/>
      <c r="VBN268" s="683"/>
      <c r="VBO268" s="683"/>
      <c r="VBP268" s="683"/>
      <c r="VBQ268" s="683"/>
      <c r="VBR268" s="683"/>
      <c r="VBS268" s="683"/>
      <c r="VBT268" s="683"/>
      <c r="VBU268" s="683"/>
      <c r="VBV268" s="683"/>
      <c r="VBW268" s="683"/>
      <c r="VBX268" s="683"/>
      <c r="VBY268" s="683"/>
      <c r="VBZ268" s="683"/>
      <c r="VCA268" s="683"/>
      <c r="VCB268" s="683"/>
      <c r="VCC268" s="683"/>
      <c r="VCD268" s="683"/>
      <c r="VCE268" s="683"/>
      <c r="VCF268" s="683"/>
      <c r="VCG268" s="683"/>
      <c r="VCH268" s="683"/>
      <c r="VCI268" s="683"/>
      <c r="VCJ268" s="683"/>
      <c r="VCK268" s="683"/>
      <c r="VCL268" s="683"/>
      <c r="VCM268" s="683"/>
      <c r="VCN268" s="683"/>
      <c r="VCO268" s="683"/>
      <c r="VCP268" s="683"/>
      <c r="VCQ268" s="683"/>
      <c r="VCR268" s="683"/>
      <c r="VCS268" s="683"/>
      <c r="VCT268" s="683"/>
      <c r="VCU268" s="683"/>
      <c r="VCV268" s="683"/>
      <c r="VCW268" s="683"/>
      <c r="VCX268" s="683"/>
      <c r="VCY268" s="683"/>
      <c r="VCZ268" s="683"/>
      <c r="VDA268" s="683"/>
      <c r="VDB268" s="683"/>
      <c r="VDC268" s="683"/>
      <c r="VDD268" s="683"/>
      <c r="VDE268" s="683"/>
      <c r="VDF268" s="683"/>
      <c r="VDG268" s="683"/>
      <c r="VDH268" s="683"/>
      <c r="VDI268" s="683"/>
      <c r="VDJ268" s="683"/>
      <c r="VDK268" s="683"/>
      <c r="VDL268" s="683"/>
      <c r="VDM268" s="683"/>
      <c r="VDN268" s="683"/>
      <c r="VDO268" s="683"/>
      <c r="VDP268" s="683"/>
      <c r="VDQ268" s="683"/>
      <c r="VDR268" s="683"/>
      <c r="VDS268" s="683"/>
      <c r="VDT268" s="683"/>
      <c r="VDU268" s="683"/>
      <c r="VDV268" s="683"/>
      <c r="VDW268" s="683"/>
      <c r="VDX268" s="683"/>
      <c r="VDY268" s="683"/>
      <c r="VDZ268" s="683"/>
      <c r="VEA268" s="683"/>
      <c r="VEB268" s="683"/>
      <c r="VEC268" s="683"/>
      <c r="VED268" s="683"/>
      <c r="VEE268" s="683"/>
      <c r="VEF268" s="683"/>
      <c r="VEG268" s="683"/>
      <c r="VEH268" s="683"/>
      <c r="VEI268" s="683"/>
      <c r="VEJ268" s="683"/>
      <c r="VEK268" s="683"/>
      <c r="VEL268" s="683"/>
      <c r="VEM268" s="683"/>
      <c r="VEN268" s="683"/>
      <c r="VEO268" s="683"/>
      <c r="VEP268" s="683"/>
      <c r="VEQ268" s="683"/>
      <c r="VER268" s="683"/>
      <c r="VES268" s="683"/>
      <c r="VET268" s="683"/>
      <c r="VEU268" s="683"/>
      <c r="VEV268" s="683"/>
      <c r="VEW268" s="683"/>
      <c r="VEX268" s="683"/>
      <c r="VEY268" s="683"/>
      <c r="VEZ268" s="683"/>
      <c r="VFA268" s="683"/>
      <c r="VFB268" s="683"/>
      <c r="VFC268" s="683"/>
      <c r="VFD268" s="683"/>
      <c r="VFE268" s="683"/>
      <c r="VFF268" s="683"/>
      <c r="VFG268" s="683"/>
      <c r="VFH268" s="683"/>
      <c r="VFI268" s="683"/>
      <c r="VFJ268" s="683"/>
      <c r="VFK268" s="683"/>
      <c r="VFL268" s="683"/>
      <c r="VFM268" s="683"/>
      <c r="VFN268" s="683"/>
      <c r="VFO268" s="683"/>
      <c r="VFP268" s="683"/>
      <c r="VFQ268" s="683"/>
      <c r="VFR268" s="683"/>
      <c r="VFS268" s="683"/>
      <c r="VFT268" s="683"/>
      <c r="VFU268" s="683"/>
      <c r="VFV268" s="683"/>
      <c r="VFW268" s="683"/>
      <c r="VFX268" s="683"/>
      <c r="VFY268" s="683"/>
      <c r="VFZ268" s="683"/>
      <c r="VGA268" s="683"/>
      <c r="VGB268" s="683"/>
      <c r="VGC268" s="683"/>
      <c r="VGD268" s="683"/>
      <c r="VGE268" s="683"/>
      <c r="VGF268" s="683"/>
      <c r="VGG268" s="683"/>
      <c r="VGH268" s="683"/>
      <c r="VGI268" s="683"/>
      <c r="VGJ268" s="683"/>
      <c r="VGK268" s="683"/>
      <c r="VGL268" s="683"/>
      <c r="VGM268" s="683"/>
      <c r="VGN268" s="683"/>
      <c r="VGO268" s="683"/>
      <c r="VGP268" s="683"/>
      <c r="VGQ268" s="683"/>
      <c r="VGR268" s="683"/>
      <c r="VGS268" s="683"/>
      <c r="VGT268" s="683"/>
      <c r="VGU268" s="683"/>
      <c r="VGV268" s="683"/>
      <c r="VGW268" s="683"/>
      <c r="VGX268" s="683"/>
      <c r="VGY268" s="683"/>
      <c r="VGZ268" s="683"/>
      <c r="VHA268" s="683"/>
      <c r="VHB268" s="683"/>
      <c r="VHC268" s="683"/>
      <c r="VHD268" s="683"/>
      <c r="VHE268" s="683"/>
      <c r="VHF268" s="683"/>
      <c r="VHG268" s="683"/>
      <c r="VHH268" s="683"/>
      <c r="VHI268" s="683"/>
      <c r="VHJ268" s="683"/>
      <c r="VHK268" s="683"/>
      <c r="VHL268" s="683"/>
      <c r="VHM268" s="683"/>
      <c r="VHN268" s="683"/>
      <c r="VHO268" s="683"/>
      <c r="VHP268" s="683"/>
      <c r="VHQ268" s="683"/>
      <c r="VHR268" s="683"/>
      <c r="VHS268" s="683"/>
      <c r="VHT268" s="683"/>
      <c r="VHU268" s="683"/>
      <c r="VHV268" s="683"/>
      <c r="VHW268" s="683"/>
      <c r="VHX268" s="683"/>
      <c r="VHY268" s="683"/>
      <c r="VHZ268" s="683"/>
      <c r="VIA268" s="683"/>
      <c r="VIB268" s="683"/>
      <c r="VIC268" s="683"/>
      <c r="VID268" s="683"/>
      <c r="VIE268" s="683"/>
      <c r="VIF268" s="683"/>
      <c r="VIG268" s="683"/>
      <c r="VIH268" s="683"/>
      <c r="VII268" s="683"/>
      <c r="VIJ268" s="683"/>
      <c r="VIK268" s="683"/>
      <c r="VIL268" s="683"/>
      <c r="VIM268" s="683"/>
      <c r="VIN268" s="683"/>
      <c r="VIO268" s="683"/>
      <c r="VIP268" s="683"/>
      <c r="VIQ268" s="683"/>
      <c r="VIR268" s="683"/>
      <c r="VIS268" s="683"/>
      <c r="VIT268" s="683"/>
      <c r="VIU268" s="683"/>
      <c r="VIV268" s="683"/>
      <c r="VIW268" s="683"/>
      <c r="VIX268" s="683"/>
      <c r="VIY268" s="683"/>
      <c r="VIZ268" s="683"/>
      <c r="VJA268" s="683"/>
      <c r="VJB268" s="683"/>
      <c r="VJC268" s="683"/>
      <c r="VJD268" s="683"/>
      <c r="VJE268" s="683"/>
      <c r="VJF268" s="683"/>
      <c r="VJG268" s="683"/>
      <c r="VJH268" s="683"/>
      <c r="VJI268" s="683"/>
      <c r="VJJ268" s="683"/>
      <c r="VJK268" s="683"/>
      <c r="VJL268" s="683"/>
      <c r="VJM268" s="683"/>
      <c r="VJN268" s="683"/>
      <c r="VJO268" s="683"/>
      <c r="VJP268" s="683"/>
      <c r="VJQ268" s="683"/>
      <c r="VJR268" s="683"/>
      <c r="VJS268" s="683"/>
      <c r="VJT268" s="683"/>
      <c r="VJU268" s="683"/>
      <c r="VJV268" s="683"/>
      <c r="VJW268" s="683"/>
      <c r="VJX268" s="683"/>
      <c r="VJY268" s="683"/>
      <c r="VJZ268" s="683"/>
      <c r="VKA268" s="683"/>
      <c r="VKB268" s="683"/>
      <c r="VKC268" s="683"/>
      <c r="VKD268" s="683"/>
      <c r="VKE268" s="683"/>
      <c r="VKF268" s="683"/>
      <c r="VKG268" s="683"/>
      <c r="VKH268" s="683"/>
      <c r="VKI268" s="683"/>
      <c r="VKJ268" s="683"/>
      <c r="VKK268" s="683"/>
      <c r="VKL268" s="683"/>
      <c r="VKM268" s="683"/>
      <c r="VKN268" s="683"/>
      <c r="VKO268" s="683"/>
      <c r="VKP268" s="683"/>
      <c r="VKQ268" s="683"/>
      <c r="VKR268" s="683"/>
      <c r="VKS268" s="683"/>
      <c r="VKT268" s="683"/>
      <c r="VKU268" s="683"/>
      <c r="VKV268" s="683"/>
      <c r="VKW268" s="683"/>
      <c r="VKX268" s="683"/>
      <c r="VKY268" s="683"/>
      <c r="VKZ268" s="683"/>
      <c r="VLA268" s="683"/>
      <c r="VLB268" s="683"/>
      <c r="VLC268" s="683"/>
      <c r="VLD268" s="683"/>
      <c r="VLE268" s="683"/>
      <c r="VLF268" s="683"/>
      <c r="VLG268" s="683"/>
      <c r="VLH268" s="683"/>
      <c r="VLI268" s="683"/>
      <c r="VLJ268" s="683"/>
      <c r="VLK268" s="683"/>
      <c r="VLL268" s="683"/>
      <c r="VLM268" s="683"/>
      <c r="VLN268" s="683"/>
      <c r="VLO268" s="683"/>
      <c r="VLP268" s="683"/>
      <c r="VLQ268" s="683"/>
      <c r="VLR268" s="683"/>
      <c r="VLS268" s="683"/>
      <c r="VLT268" s="683"/>
      <c r="VLU268" s="683"/>
      <c r="VLV268" s="683"/>
      <c r="VLW268" s="683"/>
      <c r="VLX268" s="683"/>
      <c r="VLY268" s="683"/>
      <c r="VLZ268" s="683"/>
      <c r="VMA268" s="683"/>
      <c r="VMB268" s="683"/>
      <c r="VMC268" s="683"/>
      <c r="VMD268" s="683"/>
      <c r="VME268" s="683"/>
      <c r="VMF268" s="683"/>
      <c r="VMG268" s="683"/>
      <c r="VMH268" s="683"/>
      <c r="VMI268" s="683"/>
      <c r="VMJ268" s="683"/>
      <c r="VMK268" s="683"/>
      <c r="VML268" s="683"/>
      <c r="VMM268" s="683"/>
      <c r="VMN268" s="683"/>
      <c r="VMO268" s="683"/>
      <c r="VMP268" s="683"/>
      <c r="VMQ268" s="683"/>
      <c r="VMR268" s="683"/>
      <c r="VMS268" s="683"/>
      <c r="VMT268" s="683"/>
      <c r="VMU268" s="683"/>
      <c r="VMV268" s="683"/>
      <c r="VMW268" s="683"/>
      <c r="VMX268" s="683"/>
      <c r="VMY268" s="683"/>
      <c r="VMZ268" s="683"/>
      <c r="VNA268" s="683"/>
      <c r="VNB268" s="683"/>
      <c r="VNC268" s="683"/>
      <c r="VND268" s="683"/>
      <c r="VNE268" s="683"/>
      <c r="VNF268" s="683"/>
      <c r="VNG268" s="683"/>
      <c r="VNH268" s="683"/>
      <c r="VNI268" s="683"/>
      <c r="VNJ268" s="683"/>
      <c r="VNK268" s="683"/>
      <c r="VNL268" s="683"/>
      <c r="VNM268" s="683"/>
      <c r="VNN268" s="683"/>
      <c r="VNO268" s="683"/>
      <c r="VNP268" s="683"/>
      <c r="VNQ268" s="683"/>
      <c r="VNR268" s="683"/>
      <c r="VNS268" s="683"/>
      <c r="VNT268" s="683"/>
      <c r="VNU268" s="683"/>
      <c r="VNV268" s="683"/>
      <c r="VNW268" s="683"/>
      <c r="VNX268" s="683"/>
      <c r="VNY268" s="683"/>
      <c r="VNZ268" s="683"/>
      <c r="VOA268" s="683"/>
      <c r="VOB268" s="683"/>
      <c r="VOC268" s="683"/>
      <c r="VOD268" s="683"/>
      <c r="VOE268" s="683"/>
      <c r="VOF268" s="683"/>
      <c r="VOG268" s="683"/>
      <c r="VOH268" s="683"/>
      <c r="VOI268" s="683"/>
      <c r="VOJ268" s="683"/>
      <c r="VOK268" s="683"/>
      <c r="VOL268" s="683"/>
      <c r="VOM268" s="683"/>
      <c r="VON268" s="683"/>
      <c r="VOO268" s="683"/>
      <c r="VOP268" s="683"/>
      <c r="VOQ268" s="683"/>
      <c r="VOR268" s="683"/>
      <c r="VOS268" s="683"/>
      <c r="VOT268" s="683"/>
      <c r="VOU268" s="683"/>
      <c r="VOV268" s="683"/>
      <c r="VOW268" s="683"/>
      <c r="VOX268" s="683"/>
      <c r="VOY268" s="683"/>
      <c r="VOZ268" s="683"/>
      <c r="VPA268" s="683"/>
      <c r="VPB268" s="683"/>
      <c r="VPC268" s="683"/>
      <c r="VPD268" s="683"/>
      <c r="VPE268" s="683"/>
      <c r="VPF268" s="683"/>
      <c r="VPG268" s="683"/>
      <c r="VPH268" s="683"/>
      <c r="VPI268" s="683"/>
      <c r="VPJ268" s="683"/>
      <c r="VPK268" s="683"/>
      <c r="VPL268" s="683"/>
      <c r="VPM268" s="683"/>
      <c r="VPN268" s="683"/>
      <c r="VPO268" s="683"/>
      <c r="VPP268" s="683"/>
      <c r="VPQ268" s="683"/>
      <c r="VPR268" s="683"/>
      <c r="VPS268" s="683"/>
      <c r="VPT268" s="683"/>
      <c r="VPU268" s="683"/>
      <c r="VPV268" s="683"/>
      <c r="VPW268" s="683"/>
      <c r="VPX268" s="683"/>
      <c r="VPY268" s="683"/>
      <c r="VPZ268" s="683"/>
      <c r="VQA268" s="683"/>
      <c r="VQB268" s="683"/>
      <c r="VQC268" s="683"/>
      <c r="VQD268" s="683"/>
      <c r="VQE268" s="683"/>
      <c r="VQF268" s="683"/>
      <c r="VQG268" s="683"/>
      <c r="VQH268" s="683"/>
      <c r="VQI268" s="683"/>
      <c r="VQJ268" s="683"/>
      <c r="VQK268" s="683"/>
      <c r="VQL268" s="683"/>
      <c r="VQM268" s="683"/>
      <c r="VQN268" s="683"/>
      <c r="VQO268" s="683"/>
      <c r="VQP268" s="683"/>
      <c r="VQQ268" s="683"/>
      <c r="VQR268" s="683"/>
      <c r="VQS268" s="683"/>
      <c r="VQT268" s="683"/>
      <c r="VQU268" s="683"/>
      <c r="VQV268" s="683"/>
      <c r="VQW268" s="683"/>
      <c r="VQX268" s="683"/>
      <c r="VQY268" s="683"/>
      <c r="VQZ268" s="683"/>
      <c r="VRA268" s="683"/>
      <c r="VRB268" s="683"/>
      <c r="VRC268" s="683"/>
      <c r="VRD268" s="683"/>
      <c r="VRE268" s="683"/>
      <c r="VRF268" s="683"/>
      <c r="VRG268" s="683"/>
      <c r="VRH268" s="683"/>
      <c r="VRI268" s="683"/>
      <c r="VRJ268" s="683"/>
      <c r="VRK268" s="683"/>
      <c r="VRL268" s="683"/>
      <c r="VRM268" s="683"/>
      <c r="VRN268" s="683"/>
      <c r="VRO268" s="683"/>
      <c r="VRP268" s="683"/>
      <c r="VRQ268" s="683"/>
      <c r="VRR268" s="683"/>
      <c r="VRS268" s="683"/>
      <c r="VRT268" s="683"/>
      <c r="VRU268" s="683"/>
      <c r="VRV268" s="683"/>
      <c r="VRW268" s="683"/>
      <c r="VRX268" s="683"/>
      <c r="VRY268" s="683"/>
      <c r="VRZ268" s="683"/>
      <c r="VSA268" s="683"/>
      <c r="VSB268" s="683"/>
      <c r="VSC268" s="683"/>
      <c r="VSD268" s="683"/>
      <c r="VSE268" s="683"/>
      <c r="VSF268" s="683"/>
      <c r="VSG268" s="683"/>
      <c r="VSH268" s="683"/>
      <c r="VSI268" s="683"/>
      <c r="VSJ268" s="683"/>
      <c r="VSK268" s="683"/>
      <c r="VSL268" s="683"/>
      <c r="VSM268" s="683"/>
      <c r="VSN268" s="683"/>
      <c r="VSO268" s="683"/>
      <c r="VSP268" s="683"/>
      <c r="VSQ268" s="683"/>
      <c r="VSR268" s="683"/>
      <c r="VSS268" s="683"/>
      <c r="VST268" s="683"/>
      <c r="VSU268" s="683"/>
      <c r="VSV268" s="683"/>
      <c r="VSW268" s="683"/>
      <c r="VSX268" s="683"/>
      <c r="VSY268" s="683"/>
      <c r="VSZ268" s="683"/>
      <c r="VTA268" s="683"/>
      <c r="VTB268" s="683"/>
      <c r="VTC268" s="683"/>
      <c r="VTD268" s="683"/>
      <c r="VTE268" s="683"/>
      <c r="VTF268" s="683"/>
      <c r="VTG268" s="683"/>
      <c r="VTH268" s="683"/>
      <c r="VTI268" s="683"/>
      <c r="VTJ268" s="683"/>
      <c r="VTK268" s="683"/>
      <c r="VTL268" s="683"/>
      <c r="VTM268" s="683"/>
      <c r="VTN268" s="683"/>
      <c r="VTO268" s="683"/>
      <c r="VTP268" s="683"/>
      <c r="VTQ268" s="683"/>
      <c r="VTR268" s="683"/>
      <c r="VTS268" s="683"/>
      <c r="VTT268" s="683"/>
      <c r="VTU268" s="683"/>
      <c r="VTV268" s="683"/>
      <c r="VTW268" s="683"/>
      <c r="VTX268" s="683"/>
      <c r="VTY268" s="683"/>
      <c r="VTZ268" s="683"/>
      <c r="VUA268" s="683"/>
      <c r="VUB268" s="683"/>
      <c r="VUC268" s="683"/>
      <c r="VUD268" s="683"/>
      <c r="VUE268" s="683"/>
      <c r="VUF268" s="683"/>
      <c r="VUG268" s="683"/>
      <c r="VUH268" s="683"/>
      <c r="VUI268" s="683"/>
      <c r="VUJ268" s="683"/>
      <c r="VUK268" s="683"/>
      <c r="VUL268" s="683"/>
      <c r="VUM268" s="683"/>
      <c r="VUN268" s="683"/>
      <c r="VUO268" s="683"/>
      <c r="VUP268" s="683"/>
      <c r="VUQ268" s="683"/>
      <c r="VUR268" s="683"/>
      <c r="VUS268" s="683"/>
      <c r="VUT268" s="683"/>
      <c r="VUU268" s="683"/>
      <c r="VUV268" s="683"/>
      <c r="VUW268" s="683"/>
      <c r="VUX268" s="683"/>
      <c r="VUY268" s="683"/>
      <c r="VUZ268" s="683"/>
      <c r="VVA268" s="683"/>
      <c r="VVB268" s="683"/>
      <c r="VVC268" s="683"/>
      <c r="VVD268" s="683"/>
      <c r="VVE268" s="683"/>
      <c r="VVF268" s="683"/>
      <c r="VVG268" s="683"/>
      <c r="VVH268" s="683"/>
      <c r="VVI268" s="683"/>
      <c r="VVJ268" s="683"/>
      <c r="VVK268" s="683"/>
      <c r="VVL268" s="683"/>
      <c r="VVM268" s="683"/>
      <c r="VVN268" s="683"/>
      <c r="VVO268" s="683"/>
      <c r="VVP268" s="683"/>
      <c r="VVQ268" s="683"/>
      <c r="VVR268" s="683"/>
      <c r="VVS268" s="683"/>
      <c r="VVT268" s="683"/>
      <c r="VVU268" s="683"/>
      <c r="VVV268" s="683"/>
      <c r="VVW268" s="683"/>
      <c r="VVX268" s="683"/>
      <c r="VVY268" s="683"/>
      <c r="VVZ268" s="683"/>
      <c r="VWA268" s="683"/>
      <c r="VWB268" s="683"/>
      <c r="VWC268" s="683"/>
      <c r="VWD268" s="683"/>
      <c r="VWE268" s="683"/>
      <c r="VWF268" s="683"/>
      <c r="VWG268" s="683"/>
      <c r="VWH268" s="683"/>
      <c r="VWI268" s="683"/>
      <c r="VWJ268" s="683"/>
      <c r="VWK268" s="683"/>
      <c r="VWL268" s="683"/>
      <c r="VWM268" s="683"/>
      <c r="VWN268" s="683"/>
      <c r="VWO268" s="683"/>
      <c r="VWP268" s="683"/>
      <c r="VWQ268" s="683"/>
      <c r="VWR268" s="683"/>
      <c r="VWS268" s="683"/>
      <c r="VWT268" s="683"/>
      <c r="VWU268" s="683"/>
      <c r="VWV268" s="683"/>
      <c r="VWW268" s="683"/>
      <c r="VWX268" s="683"/>
      <c r="VWY268" s="683"/>
      <c r="VWZ268" s="683"/>
      <c r="VXA268" s="683"/>
      <c r="VXB268" s="683"/>
      <c r="VXC268" s="683"/>
      <c r="VXD268" s="683"/>
      <c r="VXE268" s="683"/>
      <c r="VXF268" s="683"/>
      <c r="VXG268" s="683"/>
      <c r="VXH268" s="683"/>
      <c r="VXI268" s="683"/>
      <c r="VXJ268" s="683"/>
      <c r="VXK268" s="683"/>
      <c r="VXL268" s="683"/>
      <c r="VXM268" s="683"/>
      <c r="VXN268" s="683"/>
      <c r="VXO268" s="683"/>
      <c r="VXP268" s="683"/>
      <c r="VXQ268" s="683"/>
      <c r="VXR268" s="683"/>
      <c r="VXS268" s="683"/>
      <c r="VXT268" s="683"/>
      <c r="VXU268" s="683"/>
      <c r="VXV268" s="683"/>
      <c r="VXW268" s="683"/>
      <c r="VXX268" s="683"/>
      <c r="VXY268" s="683"/>
      <c r="VXZ268" s="683"/>
      <c r="VYA268" s="683"/>
      <c r="VYB268" s="683"/>
      <c r="VYC268" s="683"/>
      <c r="VYD268" s="683"/>
      <c r="VYE268" s="683"/>
      <c r="VYF268" s="683"/>
      <c r="VYG268" s="683"/>
      <c r="VYH268" s="683"/>
      <c r="VYI268" s="683"/>
      <c r="VYJ268" s="683"/>
      <c r="VYK268" s="683"/>
      <c r="VYL268" s="683"/>
      <c r="VYM268" s="683"/>
      <c r="VYN268" s="683"/>
      <c r="VYO268" s="683"/>
      <c r="VYP268" s="683"/>
      <c r="VYQ268" s="683"/>
      <c r="VYR268" s="683"/>
      <c r="VYS268" s="683"/>
      <c r="VYT268" s="683"/>
      <c r="VYU268" s="683"/>
      <c r="VYV268" s="683"/>
      <c r="VYW268" s="683"/>
      <c r="VYX268" s="683"/>
      <c r="VYY268" s="683"/>
      <c r="VYZ268" s="683"/>
      <c r="VZA268" s="683"/>
      <c r="VZB268" s="683"/>
      <c r="VZC268" s="683"/>
      <c r="VZD268" s="683"/>
      <c r="VZE268" s="683"/>
      <c r="VZF268" s="683"/>
      <c r="VZG268" s="683"/>
      <c r="VZH268" s="683"/>
      <c r="VZI268" s="683"/>
      <c r="VZJ268" s="683"/>
      <c r="VZK268" s="683"/>
      <c r="VZL268" s="683"/>
      <c r="VZM268" s="683"/>
      <c r="VZN268" s="683"/>
      <c r="VZO268" s="683"/>
      <c r="VZP268" s="683"/>
      <c r="VZQ268" s="683"/>
      <c r="VZR268" s="683"/>
      <c r="VZS268" s="683"/>
      <c r="VZT268" s="683"/>
      <c r="VZU268" s="683"/>
      <c r="VZV268" s="683"/>
      <c r="VZW268" s="683"/>
      <c r="VZX268" s="683"/>
      <c r="VZY268" s="683"/>
      <c r="VZZ268" s="683"/>
      <c r="WAA268" s="683"/>
      <c r="WAB268" s="683"/>
      <c r="WAC268" s="683"/>
      <c r="WAD268" s="683"/>
      <c r="WAE268" s="683"/>
      <c r="WAF268" s="683"/>
      <c r="WAG268" s="683"/>
      <c r="WAH268" s="683"/>
      <c r="WAI268" s="683"/>
      <c r="WAJ268" s="683"/>
      <c r="WAK268" s="683"/>
      <c r="WAL268" s="683"/>
      <c r="WAM268" s="683"/>
      <c r="WAN268" s="683"/>
      <c r="WAO268" s="683"/>
      <c r="WAP268" s="683"/>
      <c r="WAQ268" s="683"/>
      <c r="WAR268" s="683"/>
      <c r="WAS268" s="683"/>
      <c r="WAT268" s="683"/>
      <c r="WAU268" s="683"/>
      <c r="WAV268" s="683"/>
      <c r="WAW268" s="683"/>
      <c r="WAX268" s="683"/>
      <c r="WAY268" s="683"/>
      <c r="WAZ268" s="683"/>
      <c r="WBA268" s="683"/>
      <c r="WBB268" s="683"/>
      <c r="WBC268" s="683"/>
      <c r="WBD268" s="683"/>
      <c r="WBE268" s="683"/>
      <c r="WBF268" s="683"/>
      <c r="WBG268" s="683"/>
      <c r="WBH268" s="683"/>
      <c r="WBI268" s="683"/>
      <c r="WBJ268" s="683"/>
      <c r="WBK268" s="683"/>
      <c r="WBL268" s="683"/>
      <c r="WBM268" s="683"/>
      <c r="WBN268" s="683"/>
      <c r="WBO268" s="683"/>
      <c r="WBP268" s="683"/>
      <c r="WBQ268" s="683"/>
      <c r="WBR268" s="683"/>
      <c r="WBS268" s="683"/>
      <c r="WBT268" s="683"/>
      <c r="WBU268" s="683"/>
      <c r="WBV268" s="683"/>
      <c r="WBW268" s="683"/>
      <c r="WBX268" s="683"/>
      <c r="WBY268" s="683"/>
      <c r="WBZ268" s="683"/>
      <c r="WCA268" s="683"/>
      <c r="WCB268" s="683"/>
      <c r="WCC268" s="683"/>
      <c r="WCD268" s="683"/>
      <c r="WCE268" s="683"/>
      <c r="WCF268" s="683"/>
      <c r="WCG268" s="683"/>
      <c r="WCH268" s="683"/>
      <c r="WCI268" s="683"/>
      <c r="WCJ268" s="683"/>
      <c r="WCK268" s="683"/>
      <c r="WCL268" s="683"/>
      <c r="WCM268" s="683"/>
      <c r="WCN268" s="683"/>
      <c r="WCO268" s="683"/>
      <c r="WCP268" s="683"/>
      <c r="WCQ268" s="683"/>
      <c r="WCR268" s="683"/>
      <c r="WCS268" s="683"/>
      <c r="WCT268" s="683"/>
      <c r="WCU268" s="683"/>
      <c r="WCV268" s="683"/>
      <c r="WCW268" s="683"/>
      <c r="WCX268" s="683"/>
      <c r="WCY268" s="683"/>
      <c r="WCZ268" s="683"/>
      <c r="WDA268" s="683"/>
      <c r="WDB268" s="683"/>
      <c r="WDC268" s="683"/>
      <c r="WDD268" s="683"/>
      <c r="WDE268" s="683"/>
      <c r="WDF268" s="683"/>
      <c r="WDG268" s="683"/>
      <c r="WDH268" s="683"/>
      <c r="WDI268" s="683"/>
      <c r="WDJ268" s="683"/>
      <c r="WDK268" s="683"/>
      <c r="WDL268" s="683"/>
      <c r="WDM268" s="683"/>
      <c r="WDN268" s="683"/>
      <c r="WDO268" s="683"/>
      <c r="WDP268" s="683"/>
      <c r="WDQ268" s="683"/>
      <c r="WDR268" s="683"/>
      <c r="WDS268" s="683"/>
      <c r="WDT268" s="683"/>
      <c r="WDU268" s="683"/>
      <c r="WDV268" s="683"/>
      <c r="WDW268" s="683"/>
      <c r="WDX268" s="683"/>
      <c r="WDY268" s="683"/>
      <c r="WDZ268" s="683"/>
      <c r="WEA268" s="683"/>
      <c r="WEB268" s="683"/>
      <c r="WEC268" s="683"/>
      <c r="WED268" s="683"/>
      <c r="WEE268" s="683"/>
      <c r="WEF268" s="683"/>
      <c r="WEG268" s="683"/>
      <c r="WEH268" s="683"/>
      <c r="WEI268" s="683"/>
      <c r="WEJ268" s="683"/>
      <c r="WEK268" s="683"/>
      <c r="WEL268" s="683"/>
      <c r="WEM268" s="683"/>
      <c r="WEN268" s="683"/>
      <c r="WEO268" s="683"/>
      <c r="WEP268" s="683"/>
      <c r="WEQ268" s="683"/>
      <c r="WER268" s="683"/>
      <c r="WES268" s="683"/>
      <c r="WET268" s="683"/>
      <c r="WEU268" s="683"/>
      <c r="WEV268" s="683"/>
      <c r="WEW268" s="683"/>
      <c r="WEX268" s="683"/>
      <c r="WEY268" s="683"/>
      <c r="WEZ268" s="683"/>
      <c r="WFA268" s="683"/>
      <c r="WFB268" s="683"/>
      <c r="WFC268" s="683"/>
      <c r="WFD268" s="683"/>
      <c r="WFE268" s="683"/>
      <c r="WFF268" s="683"/>
      <c r="WFG268" s="683"/>
      <c r="WFH268" s="683"/>
      <c r="WFI268" s="683"/>
      <c r="WFJ268" s="683"/>
      <c r="WFK268" s="683"/>
      <c r="WFL268" s="683"/>
      <c r="WFM268" s="683"/>
      <c r="WFN268" s="683"/>
      <c r="WFO268" s="683"/>
      <c r="WFP268" s="683"/>
      <c r="WFQ268" s="683"/>
      <c r="WFR268" s="683"/>
      <c r="WFS268" s="683"/>
      <c r="WFT268" s="683"/>
      <c r="WFU268" s="683"/>
      <c r="WFV268" s="683"/>
      <c r="WFW268" s="683"/>
      <c r="WFX268" s="683"/>
      <c r="WFY268" s="683"/>
      <c r="WFZ268" s="683"/>
      <c r="WGA268" s="683"/>
      <c r="WGB268" s="683"/>
      <c r="WGC268" s="683"/>
      <c r="WGD268" s="683"/>
      <c r="WGE268" s="683"/>
      <c r="WGF268" s="683"/>
      <c r="WGG268" s="683"/>
      <c r="WGH268" s="683"/>
      <c r="WGI268" s="683"/>
      <c r="WGJ268" s="683"/>
      <c r="WGK268" s="683"/>
      <c r="WGL268" s="683"/>
      <c r="WGM268" s="683"/>
      <c r="WGN268" s="683"/>
      <c r="WGO268" s="683"/>
      <c r="WGP268" s="683"/>
      <c r="WGQ268" s="683"/>
      <c r="WGR268" s="683"/>
      <c r="WGS268" s="683"/>
      <c r="WGT268" s="683"/>
      <c r="WGU268" s="683"/>
      <c r="WGV268" s="683"/>
      <c r="WGW268" s="683"/>
      <c r="WGX268" s="683"/>
      <c r="WGY268" s="683"/>
      <c r="WGZ268" s="683"/>
      <c r="WHA268" s="683"/>
      <c r="WHB268" s="683"/>
      <c r="WHC268" s="683"/>
      <c r="WHD268" s="683"/>
      <c r="WHE268" s="683"/>
      <c r="WHF268" s="683"/>
      <c r="WHG268" s="683"/>
      <c r="WHH268" s="683"/>
      <c r="WHI268" s="683"/>
      <c r="WHJ268" s="683"/>
      <c r="WHK268" s="683"/>
      <c r="WHL268" s="683"/>
      <c r="WHM268" s="683"/>
      <c r="WHN268" s="683"/>
      <c r="WHO268" s="683"/>
      <c r="WHP268" s="683"/>
      <c r="WHQ268" s="683"/>
      <c r="WHR268" s="683"/>
      <c r="WHS268" s="683"/>
      <c r="WHT268" s="683"/>
      <c r="WHU268" s="683"/>
      <c r="WHV268" s="683"/>
      <c r="WHW268" s="683"/>
      <c r="WHX268" s="683"/>
      <c r="WHY268" s="683"/>
      <c r="WHZ268" s="683"/>
      <c r="WIA268" s="683"/>
      <c r="WIB268" s="683"/>
      <c r="WIC268" s="683"/>
      <c r="WID268" s="683"/>
      <c r="WIE268" s="683"/>
      <c r="WIF268" s="683"/>
      <c r="WIG268" s="683"/>
      <c r="WIH268" s="683"/>
      <c r="WII268" s="683"/>
      <c r="WIJ268" s="683"/>
      <c r="WIK268" s="683"/>
      <c r="WIL268" s="683"/>
      <c r="WIM268" s="683"/>
      <c r="WIN268" s="683"/>
      <c r="WIO268" s="683"/>
      <c r="WIP268" s="683"/>
      <c r="WIQ268" s="683"/>
      <c r="WIR268" s="683"/>
      <c r="WIS268" s="683"/>
      <c r="WIT268" s="683"/>
      <c r="WIU268" s="683"/>
      <c r="WIV268" s="683"/>
      <c r="WIW268" s="683"/>
      <c r="WIX268" s="683"/>
      <c r="WIY268" s="683"/>
      <c r="WIZ268" s="683"/>
      <c r="WJA268" s="683"/>
      <c r="WJB268" s="683"/>
      <c r="WJC268" s="683"/>
      <c r="WJD268" s="683"/>
      <c r="WJE268" s="683"/>
      <c r="WJF268" s="683"/>
      <c r="WJG268" s="683"/>
      <c r="WJH268" s="683"/>
      <c r="WJI268" s="683"/>
      <c r="WJJ268" s="683"/>
      <c r="WJK268" s="683"/>
      <c r="WJL268" s="683"/>
      <c r="WJM268" s="683"/>
      <c r="WJN268" s="683"/>
      <c r="WJO268" s="683"/>
      <c r="WJP268" s="683"/>
      <c r="WJQ268" s="683"/>
      <c r="WJR268" s="683"/>
      <c r="WJS268" s="683"/>
      <c r="WJT268" s="683"/>
      <c r="WJU268" s="683"/>
      <c r="WJV268" s="683"/>
      <c r="WJW268" s="683"/>
      <c r="WJX268" s="683"/>
      <c r="WJY268" s="683"/>
      <c r="WJZ268" s="683"/>
      <c r="WKA268" s="683"/>
      <c r="WKB268" s="683"/>
      <c r="WKC268" s="683"/>
      <c r="WKD268" s="683"/>
      <c r="WKE268" s="683"/>
      <c r="WKF268" s="683"/>
      <c r="WKG268" s="683"/>
      <c r="WKH268" s="683"/>
      <c r="WKI268" s="683"/>
      <c r="WKJ268" s="683"/>
      <c r="WKK268" s="683"/>
      <c r="WKL268" s="683"/>
      <c r="WKM268" s="683"/>
      <c r="WKN268" s="683"/>
      <c r="WKO268" s="683"/>
      <c r="WKP268" s="683"/>
      <c r="WKQ268" s="683"/>
      <c r="WKR268" s="683"/>
      <c r="WKS268" s="683"/>
      <c r="WKT268" s="683"/>
      <c r="WKU268" s="683"/>
      <c r="WKV268" s="683"/>
      <c r="WKW268" s="683"/>
      <c r="WKX268" s="683"/>
      <c r="WKY268" s="683"/>
      <c r="WKZ268" s="683"/>
      <c r="WLA268" s="683"/>
      <c r="WLB268" s="683"/>
      <c r="WLC268" s="683"/>
      <c r="WLD268" s="683"/>
      <c r="WLE268" s="683"/>
      <c r="WLF268" s="683"/>
      <c r="WLG268" s="683"/>
      <c r="WLH268" s="683"/>
      <c r="WLI268" s="683"/>
      <c r="WLJ268" s="683"/>
      <c r="WLK268" s="683"/>
      <c r="WLL268" s="683"/>
      <c r="WLM268" s="683"/>
      <c r="WLN268" s="683"/>
      <c r="WLO268" s="683"/>
      <c r="WLP268" s="683"/>
      <c r="WLQ268" s="683"/>
      <c r="WLR268" s="683"/>
      <c r="WLS268" s="683"/>
      <c r="WLT268" s="683"/>
      <c r="WLU268" s="683"/>
      <c r="WLV268" s="683"/>
      <c r="WLW268" s="683"/>
      <c r="WLX268" s="683"/>
      <c r="WLY268" s="683"/>
      <c r="WLZ268" s="683"/>
      <c r="WMA268" s="683"/>
      <c r="WMB268" s="683"/>
      <c r="WMC268" s="683"/>
      <c r="WMD268" s="683"/>
      <c r="WME268" s="683"/>
      <c r="WMF268" s="683"/>
      <c r="WMG268" s="683"/>
      <c r="WMH268" s="683"/>
      <c r="WMI268" s="683"/>
      <c r="WMJ268" s="683"/>
      <c r="WMK268" s="683"/>
      <c r="WML268" s="683"/>
      <c r="WMM268" s="683"/>
      <c r="WMN268" s="683"/>
      <c r="WMO268" s="683"/>
      <c r="WMP268" s="683"/>
      <c r="WMQ268" s="683"/>
      <c r="WMR268" s="683"/>
      <c r="WMS268" s="683"/>
      <c r="WMT268" s="683"/>
      <c r="WMU268" s="683"/>
      <c r="WMV268" s="683"/>
      <c r="WMW268" s="683"/>
      <c r="WMX268" s="683"/>
      <c r="WMY268" s="683"/>
      <c r="WMZ268" s="683"/>
      <c r="WNA268" s="683"/>
      <c r="WNB268" s="683"/>
      <c r="WNC268" s="683"/>
      <c r="WND268" s="683"/>
      <c r="WNE268" s="683"/>
      <c r="WNF268" s="683"/>
      <c r="WNG268" s="683"/>
      <c r="WNH268" s="683"/>
      <c r="WNI268" s="683"/>
      <c r="WNJ268" s="683"/>
      <c r="WNK268" s="683"/>
      <c r="WNL268" s="683"/>
      <c r="WNM268" s="683"/>
      <c r="WNN268" s="683"/>
      <c r="WNO268" s="683"/>
      <c r="WNP268" s="683"/>
      <c r="WNQ268" s="683"/>
      <c r="WNR268" s="683"/>
      <c r="WNS268" s="683"/>
      <c r="WNT268" s="683"/>
      <c r="WNU268" s="683"/>
      <c r="WNV268" s="683"/>
      <c r="WNW268" s="683"/>
      <c r="WNX268" s="683"/>
      <c r="WNY268" s="683"/>
      <c r="WNZ268" s="683"/>
      <c r="WOA268" s="683"/>
      <c r="WOB268" s="683"/>
      <c r="WOC268" s="683"/>
      <c r="WOD268" s="683"/>
      <c r="WOE268" s="683"/>
      <c r="WOF268" s="683"/>
      <c r="WOG268" s="683"/>
      <c r="WOH268" s="683"/>
      <c r="WOI268" s="683"/>
      <c r="WOJ268" s="683"/>
      <c r="WOK268" s="683"/>
      <c r="WOL268" s="683"/>
      <c r="WOM268" s="683"/>
      <c r="WON268" s="683"/>
      <c r="WOO268" s="683"/>
      <c r="WOP268" s="683"/>
      <c r="WOQ268" s="683"/>
      <c r="WOR268" s="683"/>
      <c r="WOS268" s="683"/>
      <c r="WOT268" s="683"/>
      <c r="WOU268" s="683"/>
      <c r="WOV268" s="683"/>
      <c r="WOW268" s="683"/>
      <c r="WOX268" s="683"/>
      <c r="WOY268" s="683"/>
      <c r="WOZ268" s="683"/>
      <c r="WPA268" s="683"/>
      <c r="WPB268" s="683"/>
      <c r="WPC268" s="683"/>
      <c r="WPD268" s="683"/>
      <c r="WPE268" s="683"/>
      <c r="WPF268" s="683"/>
      <c r="WPG268" s="683"/>
      <c r="WPH268" s="683"/>
      <c r="WPI268" s="683"/>
      <c r="WPJ268" s="683"/>
      <c r="WPK268" s="683"/>
      <c r="WPL268" s="683"/>
      <c r="WPM268" s="683"/>
      <c r="WPN268" s="683"/>
      <c r="WPO268" s="683"/>
      <c r="WPP268" s="683"/>
      <c r="WPQ268" s="683"/>
      <c r="WPR268" s="683"/>
      <c r="WPS268" s="683"/>
      <c r="WPT268" s="683"/>
      <c r="WPU268" s="683"/>
      <c r="WPV268" s="683"/>
      <c r="WPW268" s="683"/>
      <c r="WPX268" s="683"/>
      <c r="WPY268" s="683"/>
      <c r="WPZ268" s="683"/>
      <c r="WQA268" s="683"/>
      <c r="WQB268" s="683"/>
      <c r="WQC268" s="683"/>
      <c r="WQD268" s="683"/>
      <c r="WQE268" s="683"/>
      <c r="WQF268" s="683"/>
      <c r="WQG268" s="683"/>
      <c r="WQH268" s="683"/>
      <c r="WQI268" s="683"/>
      <c r="WQJ268" s="683"/>
      <c r="WQK268" s="683"/>
      <c r="WQL268" s="683"/>
      <c r="WQM268" s="683"/>
      <c r="WQN268" s="683"/>
      <c r="WQO268" s="683"/>
      <c r="WQP268" s="683"/>
      <c r="WQQ268" s="683"/>
      <c r="WQR268" s="683"/>
      <c r="WQS268" s="683"/>
      <c r="WQT268" s="683"/>
      <c r="WQU268" s="683"/>
      <c r="WQV268" s="683"/>
      <c r="WQW268" s="683"/>
      <c r="WQX268" s="683"/>
      <c r="WQY268" s="683"/>
      <c r="WQZ268" s="683"/>
      <c r="WRA268" s="683"/>
      <c r="WRB268" s="683"/>
      <c r="WRC268" s="683"/>
      <c r="WRD268" s="683"/>
      <c r="WRE268" s="683"/>
      <c r="WRF268" s="683"/>
      <c r="WRG268" s="683"/>
      <c r="WRH268" s="683"/>
      <c r="WRI268" s="683"/>
      <c r="WRJ268" s="683"/>
      <c r="WRK268" s="683"/>
      <c r="WRL268" s="683"/>
      <c r="WRM268" s="683"/>
      <c r="WRN268" s="683"/>
      <c r="WRO268" s="683"/>
      <c r="WRP268" s="683"/>
      <c r="WRQ268" s="683"/>
      <c r="WRR268" s="683"/>
      <c r="WRS268" s="683"/>
      <c r="WRT268" s="683"/>
      <c r="WRU268" s="683"/>
      <c r="WRV268" s="683"/>
      <c r="WRW268" s="683"/>
      <c r="WRX268" s="683"/>
      <c r="WRY268" s="683"/>
      <c r="WRZ268" s="683"/>
      <c r="WSA268" s="683"/>
      <c r="WSB268" s="683"/>
      <c r="WSC268" s="683"/>
      <c r="WSD268" s="683"/>
      <c r="WSE268" s="683"/>
      <c r="WSF268" s="683"/>
      <c r="WSG268" s="683"/>
      <c r="WSH268" s="683"/>
      <c r="WSI268" s="683"/>
      <c r="WSJ268" s="683"/>
      <c r="WSK268" s="683"/>
      <c r="WSL268" s="683"/>
      <c r="WSM268" s="683"/>
      <c r="WSN268" s="683"/>
      <c r="WSO268" s="683"/>
      <c r="WSP268" s="683"/>
      <c r="WSQ268" s="683"/>
      <c r="WSR268" s="683"/>
      <c r="WSS268" s="683"/>
      <c r="WST268" s="683"/>
      <c r="WSU268" s="683"/>
      <c r="WSV268" s="683"/>
      <c r="WSW268" s="683"/>
      <c r="WSX268" s="683"/>
      <c r="WSY268" s="683"/>
      <c r="WSZ268" s="683"/>
      <c r="WTA268" s="683"/>
      <c r="WTB268" s="683"/>
      <c r="WTC268" s="683"/>
      <c r="WTD268" s="683"/>
      <c r="WTE268" s="683"/>
      <c r="WTF268" s="683"/>
      <c r="WTG268" s="683"/>
      <c r="WTH268" s="683"/>
      <c r="WTI268" s="683"/>
      <c r="WTJ268" s="683"/>
      <c r="WTK268" s="683"/>
      <c r="WTL268" s="683"/>
      <c r="WTM268" s="683"/>
      <c r="WTN268" s="683"/>
      <c r="WTO268" s="683"/>
      <c r="WTP268" s="683"/>
      <c r="WTQ268" s="683"/>
      <c r="WTR268" s="683"/>
      <c r="WTS268" s="683"/>
      <c r="WTT268" s="683"/>
      <c r="WTU268" s="683"/>
      <c r="WTV268" s="683"/>
      <c r="WTW268" s="683"/>
      <c r="WTX268" s="683"/>
      <c r="WTY268" s="683"/>
      <c r="WTZ268" s="683"/>
      <c r="WUA268" s="683"/>
      <c r="WUB268" s="683"/>
      <c r="WUC268" s="683"/>
      <c r="WUD268" s="683"/>
      <c r="WUE268" s="683"/>
      <c r="WUF268" s="683"/>
      <c r="WUG268" s="683"/>
      <c r="WUH268" s="683"/>
      <c r="WUI268" s="683"/>
      <c r="WUJ268" s="683"/>
      <c r="WUK268" s="683"/>
      <c r="WUL268" s="683"/>
      <c r="WUM268" s="683"/>
      <c r="WUN268" s="683"/>
      <c r="WUO268" s="683"/>
      <c r="WUP268" s="683"/>
      <c r="WUQ268" s="683"/>
      <c r="WUR268" s="683"/>
      <c r="WUS268" s="683"/>
      <c r="WUT268" s="683"/>
      <c r="WUU268" s="683"/>
      <c r="WUV268" s="683"/>
      <c r="WUW268" s="683"/>
      <c r="WUX268" s="683"/>
      <c r="WUY268" s="683"/>
      <c r="WUZ268" s="683"/>
      <c r="WVA268" s="683"/>
      <c r="WVB268" s="683"/>
      <c r="WVC268" s="683"/>
      <c r="WVD268" s="683"/>
      <c r="WVE268" s="683"/>
      <c r="WVF268" s="683"/>
      <c r="WVG268" s="683"/>
      <c r="WVH268" s="683"/>
      <c r="WVI268" s="683"/>
      <c r="WVJ268" s="683"/>
      <c r="WVK268" s="683"/>
      <c r="WVL268" s="683"/>
      <c r="WVM268" s="683"/>
      <c r="WVN268" s="683"/>
      <c r="WVO268" s="683"/>
      <c r="WVP268" s="683"/>
      <c r="WVQ268" s="683"/>
      <c r="WVR268" s="683"/>
      <c r="WVS268" s="683"/>
      <c r="WVT268" s="683"/>
      <c r="WVU268" s="683"/>
      <c r="WVV268" s="683"/>
      <c r="WVW268" s="683"/>
      <c r="WVX268" s="683"/>
      <c r="WVY268" s="683"/>
      <c r="WVZ268" s="683"/>
      <c r="WWA268" s="683"/>
      <c r="WWB268" s="683"/>
      <c r="WWC268" s="683"/>
      <c r="WWD268" s="683"/>
      <c r="WWE268" s="683"/>
      <c r="WWF268" s="683"/>
      <c r="WWG268" s="683"/>
      <c r="WWH268" s="683"/>
      <c r="WWI268" s="683"/>
      <c r="WWJ268" s="683"/>
      <c r="WWK268" s="683"/>
      <c r="WWL268" s="683"/>
      <c r="WWM268" s="683"/>
      <c r="WWN268" s="683"/>
      <c r="WWO268" s="683"/>
      <c r="WWP268" s="683"/>
      <c r="WWQ268" s="683"/>
      <c r="WWR268" s="683"/>
      <c r="WWS268" s="683"/>
      <c r="WWT268" s="683"/>
      <c r="WWU268" s="683"/>
      <c r="WWV268" s="683"/>
      <c r="WWW268" s="683"/>
      <c r="WWX268" s="683"/>
      <c r="WWY268" s="683"/>
      <c r="WWZ268" s="683"/>
      <c r="WXA268" s="683"/>
      <c r="WXB268" s="683"/>
      <c r="WXC268" s="683"/>
      <c r="WXD268" s="683"/>
      <c r="WXE268" s="683"/>
      <c r="WXF268" s="683"/>
      <c r="WXG268" s="683"/>
      <c r="WXH268" s="683"/>
      <c r="WXI268" s="683"/>
      <c r="WXJ268" s="683"/>
      <c r="WXK268" s="683"/>
      <c r="WXL268" s="683"/>
      <c r="WXM268" s="683"/>
      <c r="WXN268" s="683"/>
      <c r="WXO268" s="683"/>
      <c r="WXP268" s="683"/>
      <c r="WXQ268" s="683"/>
      <c r="WXR268" s="683"/>
      <c r="WXS268" s="683"/>
      <c r="WXT268" s="683"/>
      <c r="WXU268" s="683"/>
      <c r="WXV268" s="683"/>
      <c r="WXW268" s="683"/>
      <c r="WXX268" s="683"/>
      <c r="WXY268" s="683"/>
      <c r="WXZ268" s="683"/>
      <c r="WYA268" s="683"/>
      <c r="WYB268" s="683"/>
      <c r="WYC268" s="683"/>
      <c r="WYD268" s="683"/>
      <c r="WYE268" s="683"/>
      <c r="WYF268" s="683"/>
      <c r="WYG268" s="683"/>
      <c r="WYH268" s="683"/>
      <c r="WYI268" s="683"/>
      <c r="WYJ268" s="683"/>
      <c r="WYK268" s="683"/>
      <c r="WYL268" s="683"/>
      <c r="WYM268" s="683"/>
      <c r="WYN268" s="683"/>
      <c r="WYO268" s="683"/>
      <c r="WYP268" s="683"/>
      <c r="WYQ268" s="683"/>
      <c r="WYR268" s="683"/>
      <c r="WYS268" s="683"/>
      <c r="WYT268" s="683"/>
      <c r="WYU268" s="683"/>
      <c r="WYV268" s="683"/>
      <c r="WYW268" s="683"/>
      <c r="WYX268" s="683"/>
      <c r="WYY268" s="683"/>
      <c r="WYZ268" s="683"/>
      <c r="WZA268" s="683"/>
      <c r="WZB268" s="683"/>
      <c r="WZC268" s="683"/>
      <c r="WZD268" s="683"/>
      <c r="WZE268" s="683"/>
      <c r="WZF268" s="683"/>
      <c r="WZG268" s="683"/>
      <c r="WZH268" s="683"/>
      <c r="WZI268" s="683"/>
      <c r="WZJ268" s="683"/>
      <c r="WZK268" s="683"/>
      <c r="WZL268" s="683"/>
      <c r="WZM268" s="683"/>
      <c r="WZN268" s="683"/>
      <c r="WZO268" s="683"/>
      <c r="WZP268" s="683"/>
      <c r="WZQ268" s="683"/>
      <c r="WZR268" s="683"/>
      <c r="WZS268" s="683"/>
      <c r="WZT268" s="683"/>
      <c r="WZU268" s="683"/>
      <c r="WZV268" s="683"/>
      <c r="WZW268" s="683"/>
      <c r="WZX268" s="683"/>
      <c r="WZY268" s="683"/>
      <c r="WZZ268" s="683"/>
      <c r="XAA268" s="683"/>
      <c r="XAB268" s="683"/>
      <c r="XAC268" s="683"/>
      <c r="XAD268" s="683"/>
      <c r="XAE268" s="683"/>
      <c r="XAF268" s="683"/>
      <c r="XAG268" s="683"/>
      <c r="XAH268" s="683"/>
      <c r="XAI268" s="683"/>
      <c r="XAJ268" s="683"/>
      <c r="XAK268" s="683"/>
      <c r="XAL268" s="683"/>
      <c r="XAM268" s="683"/>
      <c r="XAN268" s="683"/>
      <c r="XAO268" s="683"/>
      <c r="XAP268" s="683"/>
      <c r="XAQ268" s="683"/>
      <c r="XAR268" s="683"/>
      <c r="XAS268" s="683"/>
      <c r="XAT268" s="683"/>
      <c r="XAU268" s="683"/>
      <c r="XAV268" s="683"/>
      <c r="XAW268" s="683"/>
      <c r="XAX268" s="683"/>
      <c r="XAY268" s="683"/>
      <c r="XAZ268" s="683"/>
      <c r="XBA268" s="683"/>
      <c r="XBB268" s="683"/>
      <c r="XBC268" s="683"/>
      <c r="XBD268" s="683"/>
      <c r="XBE268" s="683"/>
      <c r="XBF268" s="683"/>
      <c r="XBG268" s="683"/>
      <c r="XBH268" s="683"/>
      <c r="XBI268" s="683"/>
      <c r="XBJ268" s="683"/>
      <c r="XBK268" s="683"/>
      <c r="XBL268" s="683"/>
      <c r="XBM268" s="683"/>
      <c r="XBN268" s="683"/>
      <c r="XBO268" s="683"/>
      <c r="XBP268" s="683"/>
      <c r="XBQ268" s="683"/>
      <c r="XBR268" s="683"/>
      <c r="XBS268" s="683"/>
      <c r="XBT268" s="683"/>
      <c r="XBU268" s="683"/>
      <c r="XBV268" s="683"/>
      <c r="XBW268" s="683"/>
      <c r="XBX268" s="683"/>
      <c r="XBY268" s="683"/>
      <c r="XBZ268" s="683"/>
      <c r="XCA268" s="683"/>
      <c r="XCB268" s="683"/>
      <c r="XCC268" s="683"/>
      <c r="XCD268" s="683"/>
      <c r="XCE268" s="683"/>
      <c r="XCF268" s="683"/>
      <c r="XCG268" s="683"/>
      <c r="XCH268" s="683"/>
      <c r="XCI268" s="683"/>
      <c r="XCJ268" s="683"/>
      <c r="XCK268" s="683"/>
    </row>
    <row r="269" spans="1:16313" s="607" customFormat="1" ht="15" customHeight="1" thickBot="1" x14ac:dyDescent="0.3">
      <c r="A269" s="1981"/>
      <c r="B269" s="1967"/>
      <c r="C269" s="1968"/>
      <c r="D269" s="645" t="s">
        <v>138</v>
      </c>
      <c r="E269" s="649">
        <f t="shared" ref="E269:Q269" si="105">SUM(E265:E268)</f>
        <v>0</v>
      </c>
      <c r="F269" s="649">
        <f t="shared" si="105"/>
        <v>0</v>
      </c>
      <c r="G269" s="667">
        <f t="shared" si="105"/>
        <v>-3715</v>
      </c>
      <c r="H269" s="649">
        <f t="shared" si="105"/>
        <v>0</v>
      </c>
      <c r="I269" s="649">
        <f t="shared" si="105"/>
        <v>0</v>
      </c>
      <c r="J269" s="649">
        <f t="shared" si="105"/>
        <v>0</v>
      </c>
      <c r="K269" s="649">
        <f t="shared" si="105"/>
        <v>0</v>
      </c>
      <c r="L269" s="649">
        <f t="shared" si="105"/>
        <v>0</v>
      </c>
      <c r="M269" s="649">
        <f t="shared" si="105"/>
        <v>0</v>
      </c>
      <c r="N269" s="649">
        <f t="shared" si="105"/>
        <v>0</v>
      </c>
      <c r="O269" s="649">
        <f t="shared" si="105"/>
        <v>0</v>
      </c>
      <c r="P269" s="1331">
        <f t="shared" si="105"/>
        <v>0</v>
      </c>
      <c r="Q269" s="650">
        <f t="shared" si="105"/>
        <v>-3715</v>
      </c>
      <c r="R269" s="1285">
        <f>Q260+Q264+Q269</f>
        <v>-3715</v>
      </c>
    </row>
    <row r="270" spans="1:16313" s="593" customFormat="1" ht="6.75" customHeight="1" thickBot="1" x14ac:dyDescent="0.3">
      <c r="A270" s="668"/>
      <c r="B270" s="662"/>
      <c r="C270" s="669"/>
      <c r="D270" s="684"/>
      <c r="E270" s="685"/>
      <c r="F270" s="669"/>
      <c r="G270" s="686"/>
      <c r="H270" s="1335"/>
      <c r="I270" s="669"/>
      <c r="J270" s="669"/>
      <c r="K270" s="669"/>
      <c r="L270" s="669"/>
      <c r="M270" s="669"/>
      <c r="N270" s="669"/>
      <c r="O270" s="669"/>
      <c r="P270" s="686"/>
      <c r="Q270" s="524"/>
    </row>
    <row r="271" spans="1:16313" s="607" customFormat="1" ht="12.75" x14ac:dyDescent="0.25">
      <c r="A271" s="1979">
        <v>17</v>
      </c>
      <c r="B271" s="1966" t="s">
        <v>473</v>
      </c>
      <c r="C271" s="1969" t="s">
        <v>127</v>
      </c>
      <c r="D271" s="637" t="s">
        <v>128</v>
      </c>
      <c r="E271" s="687">
        <v>0</v>
      </c>
      <c r="F271" s="688">
        <v>0</v>
      </c>
      <c r="G271" s="689">
        <v>0</v>
      </c>
      <c r="H271" s="687">
        <v>0</v>
      </c>
      <c r="I271" s="688"/>
      <c r="J271" s="688"/>
      <c r="K271" s="688"/>
      <c r="L271" s="688"/>
      <c r="M271" s="688"/>
      <c r="N271" s="688"/>
      <c r="O271" s="688"/>
      <c r="P271" s="674"/>
      <c r="Q271" s="611">
        <f>SUM(E271:P271)</f>
        <v>0</v>
      </c>
    </row>
    <row r="272" spans="1:16313" s="607" customFormat="1" ht="14.25" customHeight="1" x14ac:dyDescent="0.25">
      <c r="A272" s="1980"/>
      <c r="B272" s="1967"/>
      <c r="C272" s="1970"/>
      <c r="D272" s="648" t="s">
        <v>319</v>
      </c>
      <c r="E272" s="675">
        <v>0</v>
      </c>
      <c r="F272" s="676">
        <v>0</v>
      </c>
      <c r="G272" s="677">
        <v>0</v>
      </c>
      <c r="H272" s="675">
        <v>0</v>
      </c>
      <c r="I272" s="676"/>
      <c r="J272" s="676"/>
      <c r="K272" s="676"/>
      <c r="L272" s="676"/>
      <c r="M272" s="676"/>
      <c r="N272" s="676"/>
      <c r="O272" s="676"/>
      <c r="P272" s="677"/>
      <c r="Q272" s="580">
        <f>SUM(E272:P272)</f>
        <v>0</v>
      </c>
    </row>
    <row r="273" spans="1:18" s="607" customFormat="1" ht="14.25" customHeight="1" x14ac:dyDescent="0.25">
      <c r="A273" s="1980"/>
      <c r="B273" s="1967"/>
      <c r="C273" s="1970"/>
      <c r="D273" s="648" t="s">
        <v>129</v>
      </c>
      <c r="E273" s="675">
        <v>0</v>
      </c>
      <c r="F273" s="676">
        <v>0</v>
      </c>
      <c r="G273" s="677">
        <v>0</v>
      </c>
      <c r="H273" s="675">
        <v>0</v>
      </c>
      <c r="I273" s="676"/>
      <c r="J273" s="676"/>
      <c r="K273" s="676"/>
      <c r="L273" s="676"/>
      <c r="M273" s="676"/>
      <c r="N273" s="676"/>
      <c r="O273" s="676"/>
      <c r="P273" s="677"/>
      <c r="Q273" s="580">
        <f>SUM(E273:P273)</f>
        <v>0</v>
      </c>
    </row>
    <row r="274" spans="1:18" s="607" customFormat="1" ht="14.25" customHeight="1" x14ac:dyDescent="0.25">
      <c r="A274" s="1980"/>
      <c r="B274" s="1967"/>
      <c r="C274" s="1970"/>
      <c r="D274" s="586" t="s">
        <v>130</v>
      </c>
      <c r="E274" s="630">
        <f>SUM(E271:E273)</f>
        <v>0</v>
      </c>
      <c r="F274" s="591">
        <f t="shared" ref="F274" si="106">SUM(F271:F273)</f>
        <v>0</v>
      </c>
      <c r="G274" s="678">
        <f>SUM(G271:G273)</f>
        <v>0</v>
      </c>
      <c r="H274" s="630">
        <f t="shared" ref="H274:I274" si="107">SUM(H271:H273)</f>
        <v>0</v>
      </c>
      <c r="I274" s="591">
        <f t="shared" si="107"/>
        <v>0</v>
      </c>
      <c r="J274" s="591">
        <f>SUM(J271:J273)</f>
        <v>0</v>
      </c>
      <c r="K274" s="591">
        <f t="shared" ref="K274:P274" si="108">SUM(K271:K273)</f>
        <v>0</v>
      </c>
      <c r="L274" s="591">
        <f t="shared" si="108"/>
        <v>0</v>
      </c>
      <c r="M274" s="591">
        <f t="shared" si="108"/>
        <v>0</v>
      </c>
      <c r="N274" s="591">
        <f t="shared" si="108"/>
        <v>0</v>
      </c>
      <c r="O274" s="591">
        <f t="shared" si="108"/>
        <v>0</v>
      </c>
      <c r="P274" s="678">
        <f t="shared" si="108"/>
        <v>0</v>
      </c>
      <c r="Q274" s="592">
        <f>SUM(Q271:Q273)</f>
        <v>0</v>
      </c>
    </row>
    <row r="275" spans="1:18" s="607" customFormat="1" ht="14.25" customHeight="1" x14ac:dyDescent="0.25">
      <c r="A275" s="1980"/>
      <c r="B275" s="1967"/>
      <c r="C275" s="1970"/>
      <c r="D275" s="648" t="s">
        <v>131</v>
      </c>
      <c r="E275" s="675">
        <v>0</v>
      </c>
      <c r="F275" s="676">
        <v>0</v>
      </c>
      <c r="G275" s="677">
        <v>0</v>
      </c>
      <c r="H275" s="675">
        <v>0</v>
      </c>
      <c r="I275" s="676"/>
      <c r="J275" s="676"/>
      <c r="K275" s="676"/>
      <c r="L275" s="676"/>
      <c r="M275" s="676"/>
      <c r="N275" s="676"/>
      <c r="O275" s="676"/>
      <c r="P275" s="677"/>
      <c r="Q275" s="580">
        <f>SUM(E275:P275)</f>
        <v>0</v>
      </c>
    </row>
    <row r="276" spans="1:18" s="607" customFormat="1" ht="14.25" customHeight="1" x14ac:dyDescent="0.25">
      <c r="A276" s="1980"/>
      <c r="B276" s="1967"/>
      <c r="C276" s="1970"/>
      <c r="D276" s="648" t="s">
        <v>320</v>
      </c>
      <c r="E276" s="675">
        <v>0</v>
      </c>
      <c r="F276" s="676">
        <v>0</v>
      </c>
      <c r="G276" s="677">
        <v>0</v>
      </c>
      <c r="H276" s="675">
        <v>0</v>
      </c>
      <c r="I276" s="676"/>
      <c r="J276" s="676"/>
      <c r="K276" s="676"/>
      <c r="L276" s="676"/>
      <c r="M276" s="676"/>
      <c r="N276" s="676"/>
      <c r="O276" s="676"/>
      <c r="P276" s="677"/>
      <c r="Q276" s="580">
        <f t="shared" ref="Q276:Q277" si="109">SUM(E276:P276)</f>
        <v>0</v>
      </c>
    </row>
    <row r="277" spans="1:18" s="607" customFormat="1" ht="14.25" customHeight="1" x14ac:dyDescent="0.25">
      <c r="A277" s="1980"/>
      <c r="B277" s="1967"/>
      <c r="C277" s="1970"/>
      <c r="D277" s="648" t="s">
        <v>132</v>
      </c>
      <c r="E277" s="675">
        <v>0</v>
      </c>
      <c r="F277" s="676">
        <v>0</v>
      </c>
      <c r="G277" s="677">
        <v>0</v>
      </c>
      <c r="H277" s="675">
        <v>0</v>
      </c>
      <c r="I277" s="676"/>
      <c r="J277" s="676"/>
      <c r="K277" s="676"/>
      <c r="L277" s="676"/>
      <c r="M277" s="676"/>
      <c r="N277" s="676"/>
      <c r="O277" s="676"/>
      <c r="P277" s="677"/>
      <c r="Q277" s="580">
        <f t="shared" si="109"/>
        <v>0</v>
      </c>
    </row>
    <row r="278" spans="1:18" s="607" customFormat="1" ht="14.25" customHeight="1" x14ac:dyDescent="0.25">
      <c r="A278" s="1980"/>
      <c r="B278" s="1967"/>
      <c r="C278" s="1971"/>
      <c r="D278" s="586" t="s">
        <v>133</v>
      </c>
      <c r="E278" s="587">
        <f>SUM(E275:E277)</f>
        <v>0</v>
      </c>
      <c r="F278" s="584">
        <f>SUM(F275:F277)</f>
        <v>0</v>
      </c>
      <c r="G278" s="690">
        <f>SUM(G275:G277)</f>
        <v>0</v>
      </c>
      <c r="H278" s="587">
        <f>SUM(H275:H277)</f>
        <v>0</v>
      </c>
      <c r="I278" s="584">
        <f t="shared" ref="I278" si="110">SUM(I275:I277)</f>
        <v>0</v>
      </c>
      <c r="J278" s="584">
        <f>SUM(J275:J277)</f>
        <v>0</v>
      </c>
      <c r="K278" s="584">
        <f t="shared" ref="K278:P278" si="111">SUM(K275:K277)</f>
        <v>0</v>
      </c>
      <c r="L278" s="584">
        <f t="shared" si="111"/>
        <v>0</v>
      </c>
      <c r="M278" s="584">
        <f t="shared" si="111"/>
        <v>0</v>
      </c>
      <c r="N278" s="584">
        <f t="shared" si="111"/>
        <v>0</v>
      </c>
      <c r="O278" s="584">
        <f t="shared" si="111"/>
        <v>0</v>
      </c>
      <c r="P278" s="1290">
        <f t="shared" si="111"/>
        <v>0</v>
      </c>
      <c r="Q278" s="585">
        <f>SUM(Q275:Q277)</f>
        <v>0</v>
      </c>
    </row>
    <row r="279" spans="1:18" s="607" customFormat="1" ht="14.25" customHeight="1" x14ac:dyDescent="0.25">
      <c r="A279" s="1980"/>
      <c r="B279" s="1967"/>
      <c r="C279" s="1990" t="s">
        <v>136</v>
      </c>
      <c r="D279" s="691" t="s">
        <v>324</v>
      </c>
      <c r="E279" s="675">
        <v>27458</v>
      </c>
      <c r="F279" s="676">
        <v>3600</v>
      </c>
      <c r="G279" s="677"/>
      <c r="H279" s="675"/>
      <c r="I279" s="676"/>
      <c r="J279" s="676"/>
      <c r="K279" s="676"/>
      <c r="L279" s="676"/>
      <c r="M279" s="676"/>
      <c r="N279" s="676"/>
      <c r="O279" s="676"/>
      <c r="P279" s="676"/>
      <c r="Q279" s="580">
        <f t="shared" ref="Q279" si="112">SUM(E279:P279)</f>
        <v>31058</v>
      </c>
    </row>
    <row r="280" spans="1:18" s="607" customFormat="1" ht="14.25" customHeight="1" x14ac:dyDescent="0.25">
      <c r="A280" s="1980"/>
      <c r="B280" s="1967"/>
      <c r="C280" s="1967"/>
      <c r="D280" s="691" t="s">
        <v>266</v>
      </c>
      <c r="E280" s="675"/>
      <c r="F280" s="676"/>
      <c r="G280" s="677">
        <v>3715</v>
      </c>
      <c r="H280" s="675"/>
      <c r="I280" s="676"/>
      <c r="J280" s="676"/>
      <c r="K280" s="676"/>
      <c r="L280" s="676"/>
      <c r="M280" s="676"/>
      <c r="N280" s="676"/>
      <c r="O280" s="676"/>
      <c r="P280" s="676"/>
      <c r="Q280" s="580">
        <f>SUM(E280:P280)</f>
        <v>3715</v>
      </c>
    </row>
    <row r="281" spans="1:18" s="607" customFormat="1" ht="14.25" customHeight="1" x14ac:dyDescent="0.25">
      <c r="A281" s="1980"/>
      <c r="B281" s="1967"/>
      <c r="C281" s="1967"/>
      <c r="D281" s="691" t="s">
        <v>468</v>
      </c>
      <c r="E281" s="675">
        <v>-27458</v>
      </c>
      <c r="F281" s="676">
        <v>-3600</v>
      </c>
      <c r="G281" s="677">
        <v>-3715</v>
      </c>
      <c r="H281" s="675"/>
      <c r="I281" s="676"/>
      <c r="J281" s="676"/>
      <c r="K281" s="676"/>
      <c r="L281" s="676"/>
      <c r="M281" s="676"/>
      <c r="N281" s="676"/>
      <c r="O281" s="676"/>
      <c r="P281" s="676"/>
      <c r="Q281" s="580">
        <f t="shared" ref="Q281" si="113">SUM(E281:P281)</f>
        <v>-34773</v>
      </c>
    </row>
    <row r="282" spans="1:18" s="607" customFormat="1" ht="15" customHeight="1" thickBot="1" x14ac:dyDescent="0.3">
      <c r="A282" s="1981"/>
      <c r="B282" s="1968"/>
      <c r="C282" s="1968"/>
      <c r="D282" s="692" t="s">
        <v>138</v>
      </c>
      <c r="E282" s="649">
        <f t="shared" ref="E282:Q282" si="114">SUM(E279:E281)</f>
        <v>0</v>
      </c>
      <c r="F282" s="649">
        <f t="shared" si="114"/>
        <v>0</v>
      </c>
      <c r="G282" s="667">
        <f t="shared" si="114"/>
        <v>0</v>
      </c>
      <c r="H282" s="649">
        <f t="shared" si="114"/>
        <v>0</v>
      </c>
      <c r="I282" s="649">
        <f t="shared" si="114"/>
        <v>0</v>
      </c>
      <c r="J282" s="649">
        <f t="shared" si="114"/>
        <v>0</v>
      </c>
      <c r="K282" s="649">
        <f t="shared" si="114"/>
        <v>0</v>
      </c>
      <c r="L282" s="649">
        <f t="shared" si="114"/>
        <v>0</v>
      </c>
      <c r="M282" s="649">
        <f t="shared" si="114"/>
        <v>0</v>
      </c>
      <c r="N282" s="649">
        <f t="shared" si="114"/>
        <v>0</v>
      </c>
      <c r="O282" s="649">
        <f t="shared" si="114"/>
        <v>0</v>
      </c>
      <c r="P282" s="649">
        <f t="shared" si="114"/>
        <v>0</v>
      </c>
      <c r="Q282" s="650">
        <f t="shared" si="114"/>
        <v>0</v>
      </c>
      <c r="R282" s="1285">
        <f>Q274+Q278+Q282</f>
        <v>0</v>
      </c>
    </row>
    <row r="283" spans="1:18" s="593" customFormat="1" ht="6.75" customHeight="1" thickBot="1" x14ac:dyDescent="0.3">
      <c r="A283" s="668"/>
      <c r="B283" s="662"/>
      <c r="C283" s="669"/>
      <c r="D283" s="684"/>
      <c r="E283" s="685"/>
      <c r="F283" s="669"/>
      <c r="G283" s="686"/>
      <c r="H283" s="1335"/>
      <c r="I283" s="669"/>
      <c r="J283" s="669"/>
      <c r="K283" s="669"/>
      <c r="L283" s="669"/>
      <c r="M283" s="669"/>
      <c r="N283" s="669"/>
      <c r="O283" s="669"/>
      <c r="P283" s="686"/>
      <c r="Q283" s="524"/>
    </row>
    <row r="284" spans="1:18" s="607" customFormat="1" ht="14.25" hidden="1" customHeight="1" x14ac:dyDescent="0.25">
      <c r="A284" s="1979">
        <v>20</v>
      </c>
      <c r="B284" s="1966" t="s">
        <v>474</v>
      </c>
      <c r="C284" s="1991" t="s">
        <v>127</v>
      </c>
      <c r="D284" s="637" t="s">
        <v>128</v>
      </c>
      <c r="E284" s="693">
        <v>0</v>
      </c>
      <c r="F284" s="693">
        <v>0</v>
      </c>
      <c r="G284" s="693">
        <v>0</v>
      </c>
      <c r="H284" s="687"/>
      <c r="I284" s="688"/>
      <c r="J284" s="688"/>
      <c r="K284" s="688"/>
      <c r="L284" s="688"/>
      <c r="M284" s="688"/>
      <c r="N284" s="688"/>
      <c r="O284" s="688"/>
      <c r="P284" s="689"/>
      <c r="Q284" s="577">
        <f>SUM(E284:P284)</f>
        <v>0</v>
      </c>
    </row>
    <row r="285" spans="1:18" s="607" customFormat="1" ht="14.25" hidden="1" customHeight="1" x14ac:dyDescent="0.25">
      <c r="A285" s="1980"/>
      <c r="B285" s="1967"/>
      <c r="C285" s="1992"/>
      <c r="D285" s="648" t="s">
        <v>319</v>
      </c>
      <c r="E285" s="693">
        <v>0</v>
      </c>
      <c r="F285" s="693">
        <v>0</v>
      </c>
      <c r="G285" s="693">
        <v>0</v>
      </c>
      <c r="H285" s="675"/>
      <c r="I285" s="676"/>
      <c r="J285" s="676"/>
      <c r="K285" s="676"/>
      <c r="L285" s="676"/>
      <c r="M285" s="676"/>
      <c r="N285" s="676"/>
      <c r="O285" s="676"/>
      <c r="P285" s="677"/>
      <c r="Q285" s="580">
        <f>SUM(E285:P285)</f>
        <v>0</v>
      </c>
    </row>
    <row r="286" spans="1:18" s="607" customFormat="1" ht="14.25" hidden="1" customHeight="1" x14ac:dyDescent="0.25">
      <c r="A286" s="1980"/>
      <c r="B286" s="1967"/>
      <c r="C286" s="1992"/>
      <c r="D286" s="648" t="s">
        <v>129</v>
      </c>
      <c r="E286" s="693">
        <v>0</v>
      </c>
      <c r="F286" s="693">
        <v>0</v>
      </c>
      <c r="G286" s="693">
        <v>0</v>
      </c>
      <c r="H286" s="675"/>
      <c r="I286" s="676"/>
      <c r="J286" s="676"/>
      <c r="K286" s="676"/>
      <c r="L286" s="676"/>
      <c r="M286" s="676"/>
      <c r="N286" s="676"/>
      <c r="O286" s="676"/>
      <c r="P286" s="677"/>
      <c r="Q286" s="580">
        <f>SUM(E286:P286)</f>
        <v>0</v>
      </c>
    </row>
    <row r="287" spans="1:18" s="607" customFormat="1" ht="14.25" hidden="1" customHeight="1" x14ac:dyDescent="0.25">
      <c r="A287" s="1980"/>
      <c r="B287" s="1967"/>
      <c r="C287" s="1992"/>
      <c r="D287" s="586" t="s">
        <v>130</v>
      </c>
      <c r="E287" s="630">
        <f>SUM(E284:E286)</f>
        <v>0</v>
      </c>
      <c r="F287" s="591">
        <f t="shared" ref="F287" si="115">SUM(F284:F286)</f>
        <v>0</v>
      </c>
      <c r="G287" s="678">
        <f>SUM(G284:G286)</f>
        <v>0</v>
      </c>
      <c r="H287" s="630">
        <f t="shared" ref="H287:I287" si="116">SUM(H284:H286)</f>
        <v>0</v>
      </c>
      <c r="I287" s="591">
        <f t="shared" si="116"/>
        <v>0</v>
      </c>
      <c r="J287" s="591">
        <f>SUM(J284:J286)</f>
        <v>0</v>
      </c>
      <c r="K287" s="591">
        <f t="shared" ref="K287:P287" si="117">SUM(K284:K286)</f>
        <v>0</v>
      </c>
      <c r="L287" s="591">
        <f t="shared" si="117"/>
        <v>0</v>
      </c>
      <c r="M287" s="591">
        <f t="shared" si="117"/>
        <v>0</v>
      </c>
      <c r="N287" s="591">
        <f t="shared" si="117"/>
        <v>0</v>
      </c>
      <c r="O287" s="591">
        <f t="shared" si="117"/>
        <v>0</v>
      </c>
      <c r="P287" s="678">
        <f t="shared" si="117"/>
        <v>0</v>
      </c>
      <c r="Q287" s="592">
        <f>SUM(Q284:Q286)</f>
        <v>0</v>
      </c>
    </row>
    <row r="288" spans="1:18" s="607" customFormat="1" ht="14.25" hidden="1" customHeight="1" x14ac:dyDescent="0.25">
      <c r="A288" s="1980"/>
      <c r="B288" s="1967"/>
      <c r="C288" s="1992"/>
      <c r="D288" s="648" t="s">
        <v>131</v>
      </c>
      <c r="E288" s="693">
        <v>0</v>
      </c>
      <c r="F288" s="693">
        <v>0</v>
      </c>
      <c r="G288" s="693">
        <v>0</v>
      </c>
      <c r="H288" s="675"/>
      <c r="I288" s="676"/>
      <c r="J288" s="676"/>
      <c r="K288" s="676"/>
      <c r="L288" s="676"/>
      <c r="M288" s="676"/>
      <c r="N288" s="676"/>
      <c r="O288" s="676"/>
      <c r="P288" s="677"/>
      <c r="Q288" s="580">
        <f>SUM(E288:P288)</f>
        <v>0</v>
      </c>
    </row>
    <row r="289" spans="1:18" s="607" customFormat="1" ht="14.25" hidden="1" customHeight="1" x14ac:dyDescent="0.25">
      <c r="A289" s="1980"/>
      <c r="B289" s="1967"/>
      <c r="C289" s="1992"/>
      <c r="D289" s="648" t="s">
        <v>320</v>
      </c>
      <c r="E289" s="693">
        <v>0</v>
      </c>
      <c r="F289" s="693">
        <v>0</v>
      </c>
      <c r="G289" s="693">
        <v>0</v>
      </c>
      <c r="H289" s="675"/>
      <c r="I289" s="676"/>
      <c r="J289" s="676"/>
      <c r="K289" s="676"/>
      <c r="L289" s="676"/>
      <c r="M289" s="676"/>
      <c r="N289" s="676"/>
      <c r="O289" s="676"/>
      <c r="P289" s="677"/>
      <c r="Q289" s="580">
        <f t="shared" ref="Q289:Q290" si="118">SUM(E289:P289)</f>
        <v>0</v>
      </c>
    </row>
    <row r="290" spans="1:18" s="607" customFormat="1" ht="14.25" hidden="1" customHeight="1" x14ac:dyDescent="0.25">
      <c r="A290" s="1980"/>
      <c r="B290" s="1967"/>
      <c r="C290" s="1992"/>
      <c r="D290" s="648" t="s">
        <v>132</v>
      </c>
      <c r="E290" s="693">
        <v>0</v>
      </c>
      <c r="F290" s="693">
        <v>0</v>
      </c>
      <c r="G290" s="693">
        <v>0</v>
      </c>
      <c r="H290" s="675"/>
      <c r="I290" s="676"/>
      <c r="J290" s="676"/>
      <c r="K290" s="676"/>
      <c r="L290" s="676"/>
      <c r="M290" s="676"/>
      <c r="N290" s="676"/>
      <c r="O290" s="676"/>
      <c r="P290" s="677"/>
      <c r="Q290" s="580">
        <f t="shared" si="118"/>
        <v>0</v>
      </c>
    </row>
    <row r="291" spans="1:18" s="607" customFormat="1" ht="14.25" hidden="1" customHeight="1" x14ac:dyDescent="0.25">
      <c r="A291" s="1980"/>
      <c r="B291" s="1967"/>
      <c r="C291" s="1993"/>
      <c r="D291" s="586" t="s">
        <v>133</v>
      </c>
      <c r="E291" s="587">
        <f>SUM(E288:E290)</f>
        <v>0</v>
      </c>
      <c r="F291" s="584">
        <f>SUM(F288:F290)</f>
        <v>0</v>
      </c>
      <c r="G291" s="690">
        <f>SUM(G288:G290)</f>
        <v>0</v>
      </c>
      <c r="H291" s="587">
        <f>SUM(H288:H290)</f>
        <v>0</v>
      </c>
      <c r="I291" s="584">
        <f t="shared" ref="I291" si="119">SUM(I288:I290)</f>
        <v>0</v>
      </c>
      <c r="J291" s="584">
        <f>SUM(J288:J290)</f>
        <v>0</v>
      </c>
      <c r="K291" s="584">
        <f t="shared" ref="K291:P291" si="120">SUM(K288:K290)</f>
        <v>0</v>
      </c>
      <c r="L291" s="584">
        <f t="shared" si="120"/>
        <v>0</v>
      </c>
      <c r="M291" s="584">
        <f t="shared" si="120"/>
        <v>0</v>
      </c>
      <c r="N291" s="584">
        <f t="shared" si="120"/>
        <v>0</v>
      </c>
      <c r="O291" s="584">
        <f t="shared" si="120"/>
        <v>0</v>
      </c>
      <c r="P291" s="690">
        <f t="shared" si="120"/>
        <v>0</v>
      </c>
      <c r="Q291" s="585">
        <f>SUM(Q288:Q290)</f>
        <v>0</v>
      </c>
    </row>
    <row r="292" spans="1:18" s="607" customFormat="1" ht="14.25" hidden="1" customHeight="1" x14ac:dyDescent="0.25">
      <c r="A292" s="1980"/>
      <c r="B292" s="1967"/>
      <c r="C292" s="1994" t="s">
        <v>136</v>
      </c>
      <c r="D292" s="588" t="s">
        <v>323</v>
      </c>
      <c r="E292" s="675"/>
      <c r="F292" s="676"/>
      <c r="G292" s="677"/>
      <c r="H292" s="675"/>
      <c r="I292" s="676"/>
      <c r="J292" s="676"/>
      <c r="K292" s="676"/>
      <c r="L292" s="676"/>
      <c r="M292" s="676"/>
      <c r="N292" s="676"/>
      <c r="O292" s="676"/>
      <c r="P292" s="677"/>
      <c r="Q292" s="580">
        <f>SUM(E292:P292)</f>
        <v>0</v>
      </c>
    </row>
    <row r="293" spans="1:18" s="607" customFormat="1" ht="14.25" hidden="1" customHeight="1" x14ac:dyDescent="0.25">
      <c r="A293" s="1980"/>
      <c r="B293" s="1967"/>
      <c r="C293" s="1995"/>
      <c r="D293" s="682" t="s">
        <v>324</v>
      </c>
      <c r="E293" s="675"/>
      <c r="F293" s="676"/>
      <c r="G293" s="677"/>
      <c r="H293" s="675"/>
      <c r="I293" s="676"/>
      <c r="J293" s="676"/>
      <c r="K293" s="676"/>
      <c r="L293" s="676"/>
      <c r="M293" s="676"/>
      <c r="N293" s="676"/>
      <c r="O293" s="676"/>
      <c r="P293" s="677"/>
      <c r="Q293" s="580">
        <f>SUM(E293:P293)</f>
        <v>0</v>
      </c>
    </row>
    <row r="294" spans="1:18" s="607" customFormat="1" ht="14.25" hidden="1" customHeight="1" x14ac:dyDescent="0.25">
      <c r="A294" s="1980"/>
      <c r="B294" s="1967"/>
      <c r="C294" s="1995"/>
      <c r="D294" s="588" t="s">
        <v>484</v>
      </c>
      <c r="E294" s="675"/>
      <c r="F294" s="676"/>
      <c r="G294" s="677"/>
      <c r="H294" s="675"/>
      <c r="I294" s="676"/>
      <c r="J294" s="676"/>
      <c r="K294" s="676"/>
      <c r="L294" s="676"/>
      <c r="M294" s="676"/>
      <c r="N294" s="676"/>
      <c r="O294" s="676"/>
      <c r="P294" s="677"/>
      <c r="Q294" s="580">
        <f>SUM(E294:P294)</f>
        <v>0</v>
      </c>
    </row>
    <row r="295" spans="1:18" s="607" customFormat="1" ht="14.25" hidden="1" customHeight="1" x14ac:dyDescent="0.25">
      <c r="A295" s="1980"/>
      <c r="B295" s="1967"/>
      <c r="C295" s="1995"/>
      <c r="D295" s="682" t="s">
        <v>137</v>
      </c>
      <c r="E295" s="675"/>
      <c r="F295" s="676"/>
      <c r="G295" s="677"/>
      <c r="H295" s="675"/>
      <c r="I295" s="676"/>
      <c r="J295" s="676"/>
      <c r="K295" s="676"/>
      <c r="L295" s="676"/>
      <c r="M295" s="676"/>
      <c r="N295" s="676"/>
      <c r="O295" s="676"/>
      <c r="P295" s="677"/>
      <c r="Q295" s="580">
        <f>SUM(E295:P295)</f>
        <v>0</v>
      </c>
    </row>
    <row r="296" spans="1:18" s="607" customFormat="1" ht="14.25" hidden="1" customHeight="1" x14ac:dyDescent="0.25">
      <c r="A296" s="1980"/>
      <c r="B296" s="1967"/>
      <c r="C296" s="1995"/>
      <c r="D296" s="647" t="s">
        <v>485</v>
      </c>
      <c r="E296" s="675"/>
      <c r="F296" s="676"/>
      <c r="G296" s="677"/>
      <c r="H296" s="675"/>
      <c r="I296" s="676"/>
      <c r="J296" s="676"/>
      <c r="K296" s="676"/>
      <c r="L296" s="676"/>
      <c r="M296" s="676"/>
      <c r="N296" s="676"/>
      <c r="O296" s="676"/>
      <c r="P296" s="676"/>
      <c r="Q296" s="580">
        <f>SUM(E296:P296)</f>
        <v>0</v>
      </c>
    </row>
    <row r="297" spans="1:18" s="607" customFormat="1" ht="14.25" hidden="1" customHeight="1" x14ac:dyDescent="0.25">
      <c r="A297" s="1980"/>
      <c r="B297" s="1967"/>
      <c r="C297" s="1995"/>
      <c r="D297" s="682" t="s">
        <v>470</v>
      </c>
      <c r="E297" s="675"/>
      <c r="F297" s="676"/>
      <c r="G297" s="677"/>
      <c r="H297" s="675"/>
      <c r="I297" s="676"/>
      <c r="J297" s="676"/>
      <c r="K297" s="676"/>
      <c r="L297" s="676"/>
      <c r="M297" s="676"/>
      <c r="N297" s="676"/>
      <c r="O297" s="676"/>
      <c r="P297" s="676"/>
      <c r="Q297" s="580">
        <f t="shared" ref="Q297" si="121">SUM(E297:P297)</f>
        <v>0</v>
      </c>
    </row>
    <row r="298" spans="1:18" s="607" customFormat="1" ht="15" hidden="1" customHeight="1" x14ac:dyDescent="0.25">
      <c r="A298" s="1981"/>
      <c r="B298" s="1967"/>
      <c r="C298" s="1996"/>
      <c r="D298" s="645" t="s">
        <v>138</v>
      </c>
      <c r="E298" s="649">
        <f>SUM(E292:E297)</f>
        <v>0</v>
      </c>
      <c r="F298" s="649">
        <f>SUM(F292:F297)</f>
        <v>0</v>
      </c>
      <c r="G298" s="667">
        <f>SUM(G292:G297)</f>
        <v>0</v>
      </c>
      <c r="H298" s="649">
        <f t="shared" ref="H298:P298" si="122">SUM(H292:H297)</f>
        <v>0</v>
      </c>
      <c r="I298" s="649">
        <f>SUM(I292:I297)</f>
        <v>0</v>
      </c>
      <c r="J298" s="649">
        <f t="shared" si="122"/>
        <v>0</v>
      </c>
      <c r="K298" s="649">
        <f t="shared" si="122"/>
        <v>0</v>
      </c>
      <c r="L298" s="649">
        <f>SUM(L292:L297)</f>
        <v>0</v>
      </c>
      <c r="M298" s="649">
        <f t="shared" si="122"/>
        <v>0</v>
      </c>
      <c r="N298" s="649">
        <f t="shared" si="122"/>
        <v>0</v>
      </c>
      <c r="O298" s="649">
        <f t="shared" si="122"/>
        <v>0</v>
      </c>
      <c r="P298" s="1331">
        <f t="shared" si="122"/>
        <v>0</v>
      </c>
      <c r="Q298" s="601">
        <f>SUM(Q292:Q297)</f>
        <v>0</v>
      </c>
      <c r="R298" s="1285">
        <f>Q287+Q291+Q298</f>
        <v>0</v>
      </c>
    </row>
    <row r="299" spans="1:18" s="593" customFormat="1" ht="6.75" hidden="1" customHeight="1" x14ac:dyDescent="0.25">
      <c r="A299" s="668"/>
      <c r="B299" s="662"/>
      <c r="C299" s="669"/>
      <c r="D299" s="694"/>
      <c r="E299" s="685"/>
      <c r="F299" s="669"/>
      <c r="G299" s="686"/>
      <c r="H299" s="1335"/>
      <c r="I299" s="669"/>
      <c r="J299" s="669"/>
      <c r="K299" s="669"/>
      <c r="L299" s="669"/>
      <c r="M299" s="669"/>
      <c r="N299" s="669"/>
      <c r="O299" s="669"/>
      <c r="P299" s="686"/>
      <c r="Q299" s="524"/>
    </row>
    <row r="300" spans="1:18" s="607" customFormat="1" ht="14.25" customHeight="1" x14ac:dyDescent="0.25">
      <c r="A300" s="1979">
        <v>18</v>
      </c>
      <c r="B300" s="1982" t="s">
        <v>475</v>
      </c>
      <c r="C300" s="1985" t="s">
        <v>127</v>
      </c>
      <c r="D300" s="637" t="s">
        <v>128</v>
      </c>
      <c r="E300" s="693">
        <v>-71</v>
      </c>
      <c r="F300" s="695">
        <v>0</v>
      </c>
      <c r="G300" s="696">
        <v>-149</v>
      </c>
      <c r="H300" s="693">
        <v>-60</v>
      </c>
      <c r="I300" s="695"/>
      <c r="J300" s="695"/>
      <c r="K300" s="695"/>
      <c r="L300" s="695"/>
      <c r="M300" s="695"/>
      <c r="N300" s="695"/>
      <c r="O300" s="695"/>
      <c r="P300" s="696"/>
      <c r="Q300" s="577">
        <f>SUM(E300:P300)</f>
        <v>-280</v>
      </c>
    </row>
    <row r="301" spans="1:18" s="607" customFormat="1" ht="14.25" customHeight="1" x14ac:dyDescent="0.25">
      <c r="A301" s="1980"/>
      <c r="B301" s="1983"/>
      <c r="C301" s="1986"/>
      <c r="D301" s="648" t="s">
        <v>319</v>
      </c>
      <c r="E301" s="697">
        <v>0</v>
      </c>
      <c r="F301" s="698">
        <v>0</v>
      </c>
      <c r="G301" s="699">
        <v>0</v>
      </c>
      <c r="H301" s="697">
        <v>0</v>
      </c>
      <c r="I301" s="698"/>
      <c r="J301" s="698"/>
      <c r="K301" s="698"/>
      <c r="L301" s="698"/>
      <c r="M301" s="698"/>
      <c r="N301" s="698"/>
      <c r="O301" s="698"/>
      <c r="P301" s="699"/>
      <c r="Q301" s="580">
        <f>SUM(E301:P301)</f>
        <v>0</v>
      </c>
    </row>
    <row r="302" spans="1:18" s="607" customFormat="1" ht="14.25" customHeight="1" x14ac:dyDescent="0.25">
      <c r="A302" s="1980"/>
      <c r="B302" s="1983"/>
      <c r="C302" s="1986"/>
      <c r="D302" s="648" t="s">
        <v>129</v>
      </c>
      <c r="E302" s="697">
        <v>-266</v>
      </c>
      <c r="F302" s="698">
        <v>0</v>
      </c>
      <c r="G302" s="699">
        <v>0</v>
      </c>
      <c r="H302" s="697">
        <v>0</v>
      </c>
      <c r="I302" s="698"/>
      <c r="J302" s="698"/>
      <c r="K302" s="698"/>
      <c r="L302" s="698"/>
      <c r="M302" s="698"/>
      <c r="N302" s="698"/>
      <c r="O302" s="698"/>
      <c r="P302" s="699"/>
      <c r="Q302" s="580">
        <f>SUM(E302:P302)</f>
        <v>-266</v>
      </c>
    </row>
    <row r="303" spans="1:18" s="607" customFormat="1" ht="14.25" customHeight="1" x14ac:dyDescent="0.25">
      <c r="A303" s="1980"/>
      <c r="B303" s="1983"/>
      <c r="C303" s="1986"/>
      <c r="D303" s="586" t="s">
        <v>130</v>
      </c>
      <c r="E303" s="630">
        <f>SUM(E300:E302)</f>
        <v>-337</v>
      </c>
      <c r="F303" s="591">
        <f t="shared" ref="F303" si="123">SUM(F300:F302)</f>
        <v>0</v>
      </c>
      <c r="G303" s="678">
        <f>SUM(G300:G302)</f>
        <v>-149</v>
      </c>
      <c r="H303" s="630">
        <f t="shared" ref="H303:I303" si="124">SUM(H300:H302)</f>
        <v>-60</v>
      </c>
      <c r="I303" s="591">
        <f t="shared" si="124"/>
        <v>0</v>
      </c>
      <c r="J303" s="591">
        <f>SUM(J300:J302)</f>
        <v>0</v>
      </c>
      <c r="K303" s="591">
        <f t="shared" ref="K303:P303" si="125">SUM(K300:K302)</f>
        <v>0</v>
      </c>
      <c r="L303" s="591">
        <f t="shared" si="125"/>
        <v>0</v>
      </c>
      <c r="M303" s="591">
        <f t="shared" si="125"/>
        <v>0</v>
      </c>
      <c r="N303" s="591">
        <f t="shared" si="125"/>
        <v>0</v>
      </c>
      <c r="O303" s="591">
        <f t="shared" si="125"/>
        <v>0</v>
      </c>
      <c r="P303" s="678">
        <f t="shared" si="125"/>
        <v>0</v>
      </c>
      <c r="Q303" s="592">
        <f>SUM(Q300:Q302)</f>
        <v>-546</v>
      </c>
    </row>
    <row r="304" spans="1:18" s="607" customFormat="1" ht="14.25" customHeight="1" x14ac:dyDescent="0.25">
      <c r="A304" s="1980"/>
      <c r="B304" s="1983"/>
      <c r="C304" s="1986"/>
      <c r="D304" s="648" t="s">
        <v>131</v>
      </c>
      <c r="E304" s="697">
        <v>266</v>
      </c>
      <c r="F304" s="698">
        <v>0</v>
      </c>
      <c r="G304" s="699">
        <v>0</v>
      </c>
      <c r="H304" s="697">
        <v>0</v>
      </c>
      <c r="I304" s="698"/>
      <c r="J304" s="698"/>
      <c r="K304" s="698"/>
      <c r="L304" s="698"/>
      <c r="M304" s="698"/>
      <c r="N304" s="698"/>
      <c r="O304" s="698"/>
      <c r="P304" s="699"/>
      <c r="Q304" s="580">
        <f>SUM(E304:P304)</f>
        <v>266</v>
      </c>
    </row>
    <row r="305" spans="1:18" s="607" customFormat="1" ht="14.25" customHeight="1" x14ac:dyDescent="0.25">
      <c r="A305" s="1980"/>
      <c r="B305" s="1983"/>
      <c r="C305" s="1986"/>
      <c r="D305" s="648" t="s">
        <v>320</v>
      </c>
      <c r="E305" s="697">
        <v>0</v>
      </c>
      <c r="F305" s="698">
        <v>0</v>
      </c>
      <c r="G305" s="699">
        <v>0</v>
      </c>
      <c r="H305" s="697">
        <v>0</v>
      </c>
      <c r="I305" s="698"/>
      <c r="J305" s="698"/>
      <c r="K305" s="698"/>
      <c r="L305" s="698"/>
      <c r="M305" s="698"/>
      <c r="N305" s="698"/>
      <c r="O305" s="698"/>
      <c r="P305" s="699"/>
      <c r="Q305" s="580">
        <f t="shared" ref="Q305:Q306" si="126">SUM(E305:P305)</f>
        <v>0</v>
      </c>
    </row>
    <row r="306" spans="1:18" s="607" customFormat="1" ht="14.25" customHeight="1" x14ac:dyDescent="0.25">
      <c r="A306" s="1980"/>
      <c r="B306" s="1983"/>
      <c r="C306" s="1986"/>
      <c r="D306" s="648" t="s">
        <v>132</v>
      </c>
      <c r="E306" s="697">
        <v>71</v>
      </c>
      <c r="F306" s="698">
        <v>0</v>
      </c>
      <c r="G306" s="699">
        <v>149</v>
      </c>
      <c r="H306" s="697">
        <v>60</v>
      </c>
      <c r="I306" s="698"/>
      <c r="J306" s="698"/>
      <c r="K306" s="698"/>
      <c r="L306" s="698"/>
      <c r="M306" s="698"/>
      <c r="N306" s="698"/>
      <c r="O306" s="698"/>
      <c r="P306" s="699"/>
      <c r="Q306" s="580">
        <f t="shared" si="126"/>
        <v>280</v>
      </c>
    </row>
    <row r="307" spans="1:18" s="607" customFormat="1" ht="14.25" customHeight="1" x14ac:dyDescent="0.25">
      <c r="A307" s="1980"/>
      <c r="B307" s="1983"/>
      <c r="C307" s="1987"/>
      <c r="D307" s="586" t="s">
        <v>133</v>
      </c>
      <c r="E307" s="587">
        <f>SUM(E304:E306)</f>
        <v>337</v>
      </c>
      <c r="F307" s="584">
        <f>SUM(F304:F306)</f>
        <v>0</v>
      </c>
      <c r="G307" s="690">
        <f>SUM(G304:G306)</f>
        <v>149</v>
      </c>
      <c r="H307" s="587">
        <f>SUM(H304:H306)</f>
        <v>60</v>
      </c>
      <c r="I307" s="584">
        <f t="shared" ref="I307" si="127">SUM(I304:I306)</f>
        <v>0</v>
      </c>
      <c r="J307" s="584">
        <f>SUM(J304:J306)</f>
        <v>0</v>
      </c>
      <c r="K307" s="584">
        <f t="shared" ref="K307:P307" si="128">SUM(K304:K306)</f>
        <v>0</v>
      </c>
      <c r="L307" s="584">
        <f t="shared" si="128"/>
        <v>0</v>
      </c>
      <c r="M307" s="584">
        <f t="shared" si="128"/>
        <v>0</v>
      </c>
      <c r="N307" s="584">
        <f t="shared" si="128"/>
        <v>0</v>
      </c>
      <c r="O307" s="584">
        <f t="shared" si="128"/>
        <v>0</v>
      </c>
      <c r="P307" s="690">
        <f t="shared" si="128"/>
        <v>0</v>
      </c>
      <c r="Q307" s="585">
        <f>SUM(Q304:Q306)</f>
        <v>546</v>
      </c>
    </row>
    <row r="308" spans="1:18" s="607" customFormat="1" ht="14.25" customHeight="1" x14ac:dyDescent="0.25">
      <c r="A308" s="1980"/>
      <c r="B308" s="1983"/>
      <c r="C308" s="1988" t="s">
        <v>136</v>
      </c>
      <c r="D308" s="691" t="s">
        <v>213</v>
      </c>
      <c r="E308" s="675"/>
      <c r="F308" s="676"/>
      <c r="G308" s="677"/>
      <c r="H308" s="675"/>
      <c r="I308" s="676"/>
      <c r="J308" s="676"/>
      <c r="K308" s="676"/>
      <c r="L308" s="676"/>
      <c r="M308" s="676"/>
      <c r="N308" s="676"/>
      <c r="O308" s="676"/>
      <c r="P308" s="677"/>
      <c r="Q308" s="580">
        <f>SUM(E308:P308)</f>
        <v>0</v>
      </c>
    </row>
    <row r="309" spans="1:18" s="607" customFormat="1" ht="15" customHeight="1" thickBot="1" x14ac:dyDescent="0.3">
      <c r="A309" s="1981"/>
      <c r="B309" s="1984"/>
      <c r="C309" s="1989"/>
      <c r="D309" s="692" t="s">
        <v>138</v>
      </c>
      <c r="E309" s="649">
        <f t="shared" ref="E309:Q309" si="129">SUM(E308:E308)</f>
        <v>0</v>
      </c>
      <c r="F309" s="649">
        <f t="shared" si="129"/>
        <v>0</v>
      </c>
      <c r="G309" s="667">
        <f t="shared" si="129"/>
        <v>0</v>
      </c>
      <c r="H309" s="649">
        <f t="shared" si="129"/>
        <v>0</v>
      </c>
      <c r="I309" s="649">
        <f t="shared" si="129"/>
        <v>0</v>
      </c>
      <c r="J309" s="649">
        <f t="shared" si="129"/>
        <v>0</v>
      </c>
      <c r="K309" s="649">
        <f t="shared" si="129"/>
        <v>0</v>
      </c>
      <c r="L309" s="649">
        <f t="shared" si="129"/>
        <v>0</v>
      </c>
      <c r="M309" s="649">
        <f t="shared" si="129"/>
        <v>0</v>
      </c>
      <c r="N309" s="649">
        <f t="shared" si="129"/>
        <v>0</v>
      </c>
      <c r="O309" s="649">
        <f t="shared" si="129"/>
        <v>0</v>
      </c>
      <c r="P309" s="1331">
        <f t="shared" si="129"/>
        <v>0</v>
      </c>
      <c r="Q309" s="650">
        <f t="shared" si="129"/>
        <v>0</v>
      </c>
      <c r="R309" s="1285">
        <f>Q303+Q307+Q309</f>
        <v>0</v>
      </c>
    </row>
    <row r="310" spans="1:18" s="593" customFormat="1" ht="6.75" customHeight="1" thickBot="1" x14ac:dyDescent="0.3">
      <c r="A310" s="668"/>
      <c r="B310" s="662"/>
      <c r="C310" s="669"/>
      <c r="D310" s="694"/>
      <c r="E310" s="685"/>
      <c r="F310" s="669"/>
      <c r="G310" s="686"/>
      <c r="H310" s="1335"/>
      <c r="I310" s="669"/>
      <c r="J310" s="669"/>
      <c r="K310" s="669"/>
      <c r="L310" s="669"/>
      <c r="M310" s="669"/>
      <c r="N310" s="669"/>
      <c r="O310" s="669"/>
      <c r="P310" s="686"/>
      <c r="Q310" s="684"/>
    </row>
    <row r="311" spans="1:18" s="578" customFormat="1" ht="15" hidden="1" customHeight="1" x14ac:dyDescent="0.25">
      <c r="A311" s="1963">
        <v>22</v>
      </c>
      <c r="B311" s="1966" t="s">
        <v>513</v>
      </c>
      <c r="C311" s="1969" t="s">
        <v>127</v>
      </c>
      <c r="D311" s="637" t="s">
        <v>128</v>
      </c>
      <c r="E311" s="655"/>
      <c r="F311" s="655"/>
      <c r="G311" s="655"/>
      <c r="H311" s="655"/>
      <c r="I311" s="655"/>
      <c r="J311" s="655"/>
      <c r="K311" s="655"/>
      <c r="L311" s="1336"/>
      <c r="M311" s="609"/>
      <c r="N311" s="656"/>
      <c r="O311" s="656"/>
      <c r="P311" s="1289"/>
      <c r="Q311" s="611">
        <f t="shared" ref="Q311" si="130">SUM(E311:P311)</f>
        <v>0</v>
      </c>
    </row>
    <row r="312" spans="1:18" s="578" customFormat="1" ht="15" hidden="1" customHeight="1" x14ac:dyDescent="0.25">
      <c r="A312" s="1964"/>
      <c r="B312" s="1967"/>
      <c r="C312" s="1970"/>
      <c r="D312" s="648" t="s">
        <v>319</v>
      </c>
      <c r="E312" s="537"/>
      <c r="F312" s="537"/>
      <c r="G312" s="537"/>
      <c r="H312" s="537"/>
      <c r="I312" s="537"/>
      <c r="J312" s="537"/>
      <c r="K312" s="537"/>
      <c r="L312" s="529"/>
      <c r="M312" s="576"/>
      <c r="N312" s="581"/>
      <c r="O312" s="581"/>
      <c r="P312" s="1281"/>
      <c r="Q312" s="577">
        <f>SUM(E312:P312)</f>
        <v>0</v>
      </c>
    </row>
    <row r="313" spans="1:18" s="578" customFormat="1" ht="15" hidden="1" customHeight="1" x14ac:dyDescent="0.25">
      <c r="A313" s="1964"/>
      <c r="B313" s="1967"/>
      <c r="C313" s="1970"/>
      <c r="D313" s="648" t="s">
        <v>129</v>
      </c>
      <c r="E313" s="537"/>
      <c r="F313" s="537"/>
      <c r="G313" s="537"/>
      <c r="H313" s="537"/>
      <c r="I313" s="537"/>
      <c r="J313" s="537"/>
      <c r="K313" s="537"/>
      <c r="L313" s="529"/>
      <c r="M313" s="576"/>
      <c r="N313" s="576"/>
      <c r="O313" s="576"/>
      <c r="P313" s="1281"/>
      <c r="Q313" s="580">
        <f>SUM(E313:P313)</f>
        <v>0</v>
      </c>
    </row>
    <row r="314" spans="1:18" s="578" customFormat="1" ht="15" hidden="1" customHeight="1" x14ac:dyDescent="0.25">
      <c r="A314" s="1964"/>
      <c r="B314" s="1967"/>
      <c r="C314" s="1970"/>
      <c r="D314" s="586" t="s">
        <v>130</v>
      </c>
      <c r="E314" s="591">
        <f t="shared" ref="E314:P314" si="131">SUM(E311:E313)</f>
        <v>0</v>
      </c>
      <c r="F314" s="591">
        <f t="shared" si="131"/>
        <v>0</v>
      </c>
      <c r="G314" s="591">
        <f t="shared" si="131"/>
        <v>0</v>
      </c>
      <c r="H314" s="591">
        <f t="shared" si="131"/>
        <v>0</v>
      </c>
      <c r="I314" s="591">
        <f t="shared" si="131"/>
        <v>0</v>
      </c>
      <c r="J314" s="591">
        <f t="shared" si="131"/>
        <v>0</v>
      </c>
      <c r="K314" s="591">
        <f t="shared" si="131"/>
        <v>0</v>
      </c>
      <c r="L314" s="591">
        <f t="shared" si="131"/>
        <v>0</v>
      </c>
      <c r="M314" s="591">
        <f t="shared" si="131"/>
        <v>0</v>
      </c>
      <c r="N314" s="584">
        <f t="shared" si="131"/>
        <v>0</v>
      </c>
      <c r="O314" s="584">
        <f t="shared" si="131"/>
        <v>0</v>
      </c>
      <c r="P314" s="1290">
        <f t="shared" si="131"/>
        <v>0</v>
      </c>
      <c r="Q314" s="585">
        <f>SUM(Q311:Q313)</f>
        <v>0</v>
      </c>
    </row>
    <row r="315" spans="1:18" s="578" customFormat="1" ht="15" hidden="1" customHeight="1" x14ac:dyDescent="0.25">
      <c r="A315" s="1964"/>
      <c r="B315" s="1967"/>
      <c r="C315" s="1970"/>
      <c r="D315" s="648" t="s">
        <v>131</v>
      </c>
      <c r="E315" s="537"/>
      <c r="F315" s="537"/>
      <c r="G315" s="537"/>
      <c r="H315" s="657"/>
      <c r="I315" s="657"/>
      <c r="J315" s="657"/>
      <c r="K315" s="657"/>
      <c r="L315" s="1337"/>
      <c r="M315" s="657"/>
      <c r="N315" s="576"/>
      <c r="O315" s="576"/>
      <c r="P315" s="1281"/>
      <c r="Q315" s="580">
        <f>SUM(E315:P315)</f>
        <v>0</v>
      </c>
    </row>
    <row r="316" spans="1:18" s="578" customFormat="1" ht="15" hidden="1" customHeight="1" x14ac:dyDescent="0.25">
      <c r="A316" s="1964"/>
      <c r="B316" s="1967"/>
      <c r="C316" s="1970"/>
      <c r="D316" s="648" t="s">
        <v>320</v>
      </c>
      <c r="E316" s="537"/>
      <c r="F316" s="537"/>
      <c r="G316" s="537"/>
      <c r="H316" s="537"/>
      <c r="I316" s="537"/>
      <c r="J316" s="537"/>
      <c r="K316" s="537"/>
      <c r="L316" s="529"/>
      <c r="M316" s="537"/>
      <c r="N316" s="576"/>
      <c r="O316" s="576"/>
      <c r="P316" s="1281"/>
      <c r="Q316" s="580">
        <f t="shared" ref="Q316:Q317" si="132">SUM(E316:P316)</f>
        <v>0</v>
      </c>
    </row>
    <row r="317" spans="1:18" s="578" customFormat="1" ht="15" hidden="1" customHeight="1" x14ac:dyDescent="0.25">
      <c r="A317" s="1964"/>
      <c r="B317" s="1967"/>
      <c r="C317" s="1970"/>
      <c r="D317" s="648" t="s">
        <v>132</v>
      </c>
      <c r="E317" s="537"/>
      <c r="F317" s="537"/>
      <c r="G317" s="537"/>
      <c r="H317" s="537"/>
      <c r="I317" s="537"/>
      <c r="J317" s="537"/>
      <c r="K317" s="537"/>
      <c r="L317" s="529"/>
      <c r="M317" s="537"/>
      <c r="N317" s="576"/>
      <c r="O317" s="576"/>
      <c r="P317" s="1281"/>
      <c r="Q317" s="580">
        <f t="shared" si="132"/>
        <v>0</v>
      </c>
    </row>
    <row r="318" spans="1:18" s="578" customFormat="1" ht="15" hidden="1" customHeight="1" x14ac:dyDescent="0.25">
      <c r="A318" s="1964"/>
      <c r="B318" s="1967"/>
      <c r="C318" s="1971"/>
      <c r="D318" s="586" t="s">
        <v>133</v>
      </c>
      <c r="E318" s="663">
        <f t="shared" ref="E318:P318" si="133">SUM(E315:E317)</f>
        <v>0</v>
      </c>
      <c r="F318" s="663">
        <f t="shared" si="133"/>
        <v>0</v>
      </c>
      <c r="G318" s="663">
        <f t="shared" si="133"/>
        <v>0</v>
      </c>
      <c r="H318" s="663">
        <f t="shared" si="133"/>
        <v>0</v>
      </c>
      <c r="I318" s="663">
        <f t="shared" si="133"/>
        <v>0</v>
      </c>
      <c r="J318" s="591">
        <f t="shared" si="133"/>
        <v>0</v>
      </c>
      <c r="K318" s="591">
        <f t="shared" si="133"/>
        <v>0</v>
      </c>
      <c r="L318" s="591">
        <f t="shared" si="133"/>
        <v>0</v>
      </c>
      <c r="M318" s="584">
        <f t="shared" si="133"/>
        <v>0</v>
      </c>
      <c r="N318" s="584">
        <f t="shared" si="133"/>
        <v>0</v>
      </c>
      <c r="O318" s="584">
        <f t="shared" si="133"/>
        <v>0</v>
      </c>
      <c r="P318" s="1290">
        <f t="shared" si="133"/>
        <v>0</v>
      </c>
      <c r="Q318" s="585">
        <f>SUM(Q315:Q317)</f>
        <v>0</v>
      </c>
    </row>
    <row r="319" spans="1:18" s="578" customFormat="1" ht="15" hidden="1" customHeight="1" x14ac:dyDescent="0.25">
      <c r="A319" s="1964"/>
      <c r="B319" s="1967"/>
      <c r="C319" s="1970" t="s">
        <v>136</v>
      </c>
      <c r="D319" s="588" t="s">
        <v>143</v>
      </c>
      <c r="E319" s="596"/>
      <c r="F319" s="596"/>
      <c r="G319" s="596"/>
      <c r="H319" s="596"/>
      <c r="I319" s="596"/>
      <c r="J319" s="590"/>
      <c r="K319" s="596"/>
      <c r="L319" s="590"/>
      <c r="M319" s="590"/>
      <c r="N319" s="590"/>
      <c r="O319" s="590"/>
      <c r="P319" s="1283"/>
      <c r="Q319" s="580">
        <f t="shared" ref="Q319:Q323" si="134">SUM(E319:P319)</f>
        <v>0</v>
      </c>
    </row>
    <row r="320" spans="1:18" s="578" customFormat="1" ht="15" hidden="1" customHeight="1" x14ac:dyDescent="0.25">
      <c r="A320" s="1964"/>
      <c r="B320" s="1967"/>
      <c r="C320" s="1970"/>
      <c r="D320" s="588" t="s">
        <v>322</v>
      </c>
      <c r="E320" s="596"/>
      <c r="F320" s="596"/>
      <c r="G320" s="596"/>
      <c r="H320" s="596"/>
      <c r="I320" s="596"/>
      <c r="J320" s="590"/>
      <c r="K320" s="596"/>
      <c r="L320" s="590"/>
      <c r="M320" s="590"/>
      <c r="N320" s="590"/>
      <c r="O320" s="590"/>
      <c r="P320" s="1283"/>
      <c r="Q320" s="580">
        <f t="shared" si="134"/>
        <v>0</v>
      </c>
    </row>
    <row r="321" spans="1:18" s="578" customFormat="1" ht="15" hidden="1" customHeight="1" x14ac:dyDescent="0.25">
      <c r="A321" s="1964"/>
      <c r="B321" s="1967"/>
      <c r="C321" s="1970"/>
      <c r="D321" s="588" t="s">
        <v>270</v>
      </c>
      <c r="E321" s="596"/>
      <c r="F321" s="596"/>
      <c r="G321" s="596"/>
      <c r="H321" s="596"/>
      <c r="I321" s="596"/>
      <c r="J321" s="590"/>
      <c r="K321" s="596"/>
      <c r="L321" s="590"/>
      <c r="M321" s="590"/>
      <c r="N321" s="590"/>
      <c r="O321" s="590"/>
      <c r="P321" s="1283"/>
      <c r="Q321" s="580">
        <f>SUM(E321:P321)</f>
        <v>0</v>
      </c>
    </row>
    <row r="322" spans="1:18" s="578" customFormat="1" ht="15" hidden="1" customHeight="1" x14ac:dyDescent="0.25">
      <c r="A322" s="1964"/>
      <c r="B322" s="1967"/>
      <c r="C322" s="1970"/>
      <c r="D322" s="588" t="s">
        <v>514</v>
      </c>
      <c r="E322" s="596"/>
      <c r="F322" s="596"/>
      <c r="G322" s="596"/>
      <c r="H322" s="596"/>
      <c r="I322" s="596"/>
      <c r="J322" s="596"/>
      <c r="K322" s="596"/>
      <c r="L322" s="596"/>
      <c r="M322" s="596"/>
      <c r="N322" s="596"/>
      <c r="O322" s="596"/>
      <c r="P322" s="1338"/>
      <c r="Q322" s="580">
        <f t="shared" si="134"/>
        <v>0</v>
      </c>
    </row>
    <row r="323" spans="1:18" s="578" customFormat="1" ht="15" hidden="1" customHeight="1" x14ac:dyDescent="0.25">
      <c r="A323" s="1964"/>
      <c r="B323" s="1967"/>
      <c r="C323" s="1970"/>
      <c r="D323" s="588" t="s">
        <v>515</v>
      </c>
      <c r="E323" s="596"/>
      <c r="F323" s="596"/>
      <c r="G323" s="596"/>
      <c r="H323" s="596"/>
      <c r="I323" s="596"/>
      <c r="J323" s="596"/>
      <c r="K323" s="596"/>
      <c r="L323" s="596"/>
      <c r="M323" s="596"/>
      <c r="N323" s="596"/>
      <c r="O323" s="596"/>
      <c r="P323" s="1338"/>
      <c r="Q323" s="580">
        <f t="shared" si="134"/>
        <v>0</v>
      </c>
    </row>
    <row r="324" spans="1:18" s="593" customFormat="1" ht="15" hidden="1" customHeight="1" x14ac:dyDescent="0.25">
      <c r="A324" s="1965"/>
      <c r="B324" s="1968"/>
      <c r="C324" s="1972"/>
      <c r="D324" s="645" t="s">
        <v>138</v>
      </c>
      <c r="E324" s="649">
        <f>SUM(E319:E323)</f>
        <v>0</v>
      </c>
      <c r="F324" s="649">
        <f>SUM(F319:F323)</f>
        <v>0</v>
      </c>
      <c r="G324" s="649">
        <f t="shared" ref="G324:O324" si="135">SUM(G319:G323)</f>
        <v>0</v>
      </c>
      <c r="H324" s="649">
        <f t="shared" si="135"/>
        <v>0</v>
      </c>
      <c r="I324" s="649">
        <f t="shared" si="135"/>
        <v>0</v>
      </c>
      <c r="J324" s="649">
        <f t="shared" si="135"/>
        <v>0</v>
      </c>
      <c r="K324" s="649">
        <f t="shared" si="135"/>
        <v>0</v>
      </c>
      <c r="L324" s="649">
        <f>SUM(L319:L323)</f>
        <v>0</v>
      </c>
      <c r="M324" s="649">
        <f t="shared" si="135"/>
        <v>0</v>
      </c>
      <c r="N324" s="649">
        <f t="shared" si="135"/>
        <v>0</v>
      </c>
      <c r="O324" s="667">
        <f t="shared" si="135"/>
        <v>0</v>
      </c>
      <c r="P324" s="1339">
        <f t="shared" ref="P324" si="136">SUM(P319:P321)</f>
        <v>0</v>
      </c>
      <c r="Q324" s="700">
        <f>SUM(Q319:Q323)</f>
        <v>0</v>
      </c>
      <c r="R324" s="1285">
        <f>Q314+Q318+Q324</f>
        <v>0</v>
      </c>
    </row>
    <row r="325" spans="1:18" s="593" customFormat="1" ht="6.75" hidden="1" customHeight="1" x14ac:dyDescent="0.25">
      <c r="A325" s="668"/>
      <c r="B325" s="662"/>
      <c r="C325" s="669"/>
      <c r="D325" s="694"/>
      <c r="E325" s="685"/>
      <c r="F325" s="669"/>
      <c r="G325" s="686"/>
      <c r="H325" s="1335"/>
      <c r="I325" s="669"/>
      <c r="J325" s="669"/>
      <c r="K325" s="669"/>
      <c r="L325" s="669"/>
      <c r="M325" s="669"/>
      <c r="N325" s="669"/>
      <c r="O325" s="667"/>
      <c r="P325" s="684"/>
      <c r="Q325" s="684"/>
    </row>
    <row r="326" spans="1:18" s="578" customFormat="1" ht="15" customHeight="1" x14ac:dyDescent="0.25">
      <c r="A326" s="1963">
        <v>19</v>
      </c>
      <c r="B326" s="1966" t="s">
        <v>516</v>
      </c>
      <c r="C326" s="1969" t="s">
        <v>127</v>
      </c>
      <c r="D326" s="637" t="s">
        <v>128</v>
      </c>
      <c r="E326" s="655">
        <v>0</v>
      </c>
      <c r="F326" s="655">
        <v>0</v>
      </c>
      <c r="G326" s="655">
        <v>0</v>
      </c>
      <c r="H326" s="655"/>
      <c r="I326" s="655"/>
      <c r="J326" s="655"/>
      <c r="K326" s="655"/>
      <c r="L326" s="655"/>
      <c r="M326" s="609"/>
      <c r="N326" s="656"/>
      <c r="O326" s="655"/>
      <c r="P326" s="609"/>
      <c r="Q326" s="611">
        <f t="shared" ref="Q326" si="137">SUM(E326:P326)</f>
        <v>0</v>
      </c>
    </row>
    <row r="327" spans="1:18" s="578" customFormat="1" ht="15" customHeight="1" x14ac:dyDescent="0.25">
      <c r="A327" s="1964"/>
      <c r="B327" s="1967"/>
      <c r="C327" s="1970"/>
      <c r="D327" s="648" t="s">
        <v>319</v>
      </c>
      <c r="E327" s="537">
        <v>0</v>
      </c>
      <c r="F327" s="537">
        <v>0</v>
      </c>
      <c r="G327" s="537">
        <v>0</v>
      </c>
      <c r="H327" s="537"/>
      <c r="I327" s="537"/>
      <c r="J327" s="537"/>
      <c r="K327" s="537"/>
      <c r="L327" s="537"/>
      <c r="M327" s="576"/>
      <c r="N327" s="581"/>
      <c r="O327" s="581"/>
      <c r="P327" s="1281"/>
      <c r="Q327" s="577">
        <f>SUM(E327:P327)</f>
        <v>0</v>
      </c>
    </row>
    <row r="328" spans="1:18" s="578" customFormat="1" ht="15" customHeight="1" x14ac:dyDescent="0.25">
      <c r="A328" s="1964"/>
      <c r="B328" s="1967"/>
      <c r="C328" s="1970"/>
      <c r="D328" s="648" t="s">
        <v>129</v>
      </c>
      <c r="E328" s="537">
        <v>0</v>
      </c>
      <c r="F328" s="537">
        <v>0</v>
      </c>
      <c r="G328" s="537">
        <v>0</v>
      </c>
      <c r="H328" s="537"/>
      <c r="I328" s="537"/>
      <c r="J328" s="537"/>
      <c r="K328" s="537"/>
      <c r="L328" s="537"/>
      <c r="M328" s="576"/>
      <c r="N328" s="576"/>
      <c r="O328" s="576"/>
      <c r="P328" s="1281"/>
      <c r="Q328" s="580">
        <f>SUM(E328:P328)</f>
        <v>0</v>
      </c>
    </row>
    <row r="329" spans="1:18" s="578" customFormat="1" ht="15" customHeight="1" thickBot="1" x14ac:dyDescent="0.3">
      <c r="A329" s="1964"/>
      <c r="B329" s="1967"/>
      <c r="C329" s="1970"/>
      <c r="D329" s="586" t="s">
        <v>130</v>
      </c>
      <c r="E329" s="591">
        <f t="shared" ref="E329:P329" si="138">SUM(E326:E328)</f>
        <v>0</v>
      </c>
      <c r="F329" s="591">
        <f t="shared" si="138"/>
        <v>0</v>
      </c>
      <c r="G329" s="591">
        <f t="shared" si="138"/>
        <v>0</v>
      </c>
      <c r="H329" s="591">
        <f t="shared" si="138"/>
        <v>0</v>
      </c>
      <c r="I329" s="591">
        <f t="shared" si="138"/>
        <v>0</v>
      </c>
      <c r="J329" s="591">
        <f t="shared" si="138"/>
        <v>0</v>
      </c>
      <c r="K329" s="591">
        <f t="shared" si="138"/>
        <v>0</v>
      </c>
      <c r="L329" s="591">
        <f t="shared" si="138"/>
        <v>0</v>
      </c>
      <c r="M329" s="591">
        <f t="shared" si="138"/>
        <v>0</v>
      </c>
      <c r="N329" s="584">
        <f t="shared" si="138"/>
        <v>0</v>
      </c>
      <c r="O329" s="584">
        <f t="shared" si="138"/>
        <v>0</v>
      </c>
      <c r="P329" s="1290">
        <f t="shared" si="138"/>
        <v>0</v>
      </c>
      <c r="Q329" s="585">
        <f>SUM(Q326:Q328)</f>
        <v>0</v>
      </c>
    </row>
    <row r="330" spans="1:18" s="578" customFormat="1" ht="15" customHeight="1" x14ac:dyDescent="0.25">
      <c r="A330" s="1964"/>
      <c r="B330" s="1967"/>
      <c r="C330" s="1970"/>
      <c r="D330" s="648" t="s">
        <v>131</v>
      </c>
      <c r="E330" s="655">
        <v>0</v>
      </c>
      <c r="F330" s="655">
        <v>0</v>
      </c>
      <c r="G330" s="655">
        <v>0</v>
      </c>
      <c r="H330" s="657"/>
      <c r="I330" s="657"/>
      <c r="J330" s="657"/>
      <c r="K330" s="657"/>
      <c r="L330" s="657"/>
      <c r="M330" s="657"/>
      <c r="N330" s="576"/>
      <c r="O330" s="576"/>
      <c r="P330" s="1281"/>
      <c r="Q330" s="580">
        <f>SUM(E330:P330)</f>
        <v>0</v>
      </c>
    </row>
    <row r="331" spans="1:18" s="578" customFormat="1" ht="15" customHeight="1" x14ac:dyDescent="0.25">
      <c r="A331" s="1964"/>
      <c r="B331" s="1967"/>
      <c r="C331" s="1970"/>
      <c r="D331" s="648" t="s">
        <v>320</v>
      </c>
      <c r="E331" s="537">
        <v>0</v>
      </c>
      <c r="F331" s="537">
        <v>0</v>
      </c>
      <c r="G331" s="537">
        <v>0</v>
      </c>
      <c r="H331" s="537"/>
      <c r="I331" s="537"/>
      <c r="J331" s="537"/>
      <c r="K331" s="537"/>
      <c r="L331" s="537"/>
      <c r="M331" s="537"/>
      <c r="N331" s="576"/>
      <c r="O331" s="576"/>
      <c r="P331" s="1281"/>
      <c r="Q331" s="580">
        <f t="shared" ref="Q331:Q332" si="139">SUM(E331:P331)</f>
        <v>0</v>
      </c>
    </row>
    <row r="332" spans="1:18" s="578" customFormat="1" ht="15" customHeight="1" x14ac:dyDescent="0.25">
      <c r="A332" s="1964"/>
      <c r="B332" s="1967"/>
      <c r="C332" s="1970"/>
      <c r="D332" s="648" t="s">
        <v>132</v>
      </c>
      <c r="E332" s="537">
        <v>0</v>
      </c>
      <c r="F332" s="537">
        <v>0</v>
      </c>
      <c r="G332" s="537">
        <v>0</v>
      </c>
      <c r="H332" s="537"/>
      <c r="I332" s="537"/>
      <c r="J332" s="537"/>
      <c r="K332" s="537"/>
      <c r="L332" s="537"/>
      <c r="M332" s="537"/>
      <c r="N332" s="576"/>
      <c r="O332" s="576"/>
      <c r="P332" s="1281"/>
      <c r="Q332" s="580">
        <f t="shared" si="139"/>
        <v>0</v>
      </c>
    </row>
    <row r="333" spans="1:18" s="578" customFormat="1" ht="15" customHeight="1" x14ac:dyDescent="0.25">
      <c r="A333" s="1964"/>
      <c r="B333" s="1967"/>
      <c r="C333" s="1971"/>
      <c r="D333" s="586" t="s">
        <v>133</v>
      </c>
      <c r="E333" s="663">
        <f t="shared" ref="E333:P333" si="140">SUM(E330:E332)</f>
        <v>0</v>
      </c>
      <c r="F333" s="663">
        <f t="shared" si="140"/>
        <v>0</v>
      </c>
      <c r="G333" s="663">
        <f t="shared" si="140"/>
        <v>0</v>
      </c>
      <c r="H333" s="663">
        <f t="shared" si="140"/>
        <v>0</v>
      </c>
      <c r="I333" s="663">
        <f t="shared" si="140"/>
        <v>0</v>
      </c>
      <c r="J333" s="591">
        <f t="shared" si="140"/>
        <v>0</v>
      </c>
      <c r="K333" s="591">
        <f t="shared" si="140"/>
        <v>0</v>
      </c>
      <c r="L333" s="591">
        <f t="shared" si="140"/>
        <v>0</v>
      </c>
      <c r="M333" s="584">
        <f t="shared" si="140"/>
        <v>0</v>
      </c>
      <c r="N333" s="584">
        <f t="shared" si="140"/>
        <v>0</v>
      </c>
      <c r="O333" s="584">
        <f t="shared" si="140"/>
        <v>0</v>
      </c>
      <c r="P333" s="1290">
        <f t="shared" si="140"/>
        <v>0</v>
      </c>
      <c r="Q333" s="585">
        <f>SUM(Q330:Q332)</f>
        <v>0</v>
      </c>
    </row>
    <row r="334" spans="1:18" s="578" customFormat="1" ht="15" customHeight="1" x14ac:dyDescent="0.25">
      <c r="A334" s="1964"/>
      <c r="B334" s="1967"/>
      <c r="C334" s="1970" t="s">
        <v>136</v>
      </c>
      <c r="D334" s="588" t="s">
        <v>134</v>
      </c>
      <c r="E334" s="596">
        <v>8481.2499999999982</v>
      </c>
      <c r="F334" s="596">
        <v>4189</v>
      </c>
      <c r="G334" s="596">
        <v>7592.65</v>
      </c>
      <c r="H334" s="596">
        <v>7280.0999999999995</v>
      </c>
      <c r="I334" s="596"/>
      <c r="J334" s="590"/>
      <c r="K334" s="596"/>
      <c r="L334" s="590"/>
      <c r="M334" s="590"/>
      <c r="N334" s="1340"/>
      <c r="O334" s="1341"/>
      <c r="P334" s="1283"/>
      <c r="Q334" s="701">
        <f>SUM(E334:P334)</f>
        <v>27542.999999999996</v>
      </c>
    </row>
    <row r="335" spans="1:18" s="593" customFormat="1" ht="15" customHeight="1" x14ac:dyDescent="0.25">
      <c r="A335" s="1964"/>
      <c r="B335" s="1967"/>
      <c r="C335" s="1970"/>
      <c r="D335" s="582" t="s">
        <v>135</v>
      </c>
      <c r="E335" s="618">
        <f t="shared" ref="E335:P335" si="141">SUM(E334)</f>
        <v>8481.2499999999982</v>
      </c>
      <c r="F335" s="619">
        <f t="shared" si="141"/>
        <v>4189</v>
      </c>
      <c r="G335" s="619">
        <f t="shared" si="141"/>
        <v>7592.65</v>
      </c>
      <c r="H335" s="619">
        <f t="shared" si="141"/>
        <v>7280.0999999999995</v>
      </c>
      <c r="I335" s="619">
        <f t="shared" si="141"/>
        <v>0</v>
      </c>
      <c r="J335" s="619">
        <f t="shared" si="141"/>
        <v>0</v>
      </c>
      <c r="K335" s="619">
        <f t="shared" si="141"/>
        <v>0</v>
      </c>
      <c r="L335" s="619">
        <f t="shared" si="141"/>
        <v>0</v>
      </c>
      <c r="M335" s="619">
        <f t="shared" si="141"/>
        <v>0</v>
      </c>
      <c r="N335" s="1342">
        <f t="shared" si="141"/>
        <v>0</v>
      </c>
      <c r="O335" s="1343">
        <f t="shared" si="141"/>
        <v>0</v>
      </c>
      <c r="P335" s="1298">
        <f t="shared" si="141"/>
        <v>0</v>
      </c>
      <c r="Q335" s="702">
        <f>SUM(Q334:Q334)</f>
        <v>27542.999999999996</v>
      </c>
    </row>
    <row r="336" spans="1:18" s="578" customFormat="1" ht="15" customHeight="1" x14ac:dyDescent="0.25">
      <c r="A336" s="1964"/>
      <c r="B336" s="1967"/>
      <c r="C336" s="1970"/>
      <c r="D336" s="588" t="s">
        <v>266</v>
      </c>
      <c r="E336" s="596">
        <f>E334</f>
        <v>8481.2499999999982</v>
      </c>
      <c r="F336" s="596">
        <f t="shared" ref="F336:G336" si="142">F334</f>
        <v>4189</v>
      </c>
      <c r="G336" s="596">
        <f t="shared" si="142"/>
        <v>7592.65</v>
      </c>
      <c r="H336" s="596">
        <v>7280.0999999999995</v>
      </c>
      <c r="I336" s="596"/>
      <c r="J336" s="590"/>
      <c r="K336" s="596"/>
      <c r="L336" s="590"/>
      <c r="M336" s="590"/>
      <c r="N336" s="1340"/>
      <c r="O336" s="1341"/>
      <c r="P336" s="1283"/>
      <c r="Q336" s="701">
        <f t="shared" ref="Q336" si="143">SUM(E336:P336)</f>
        <v>27542.999999999996</v>
      </c>
    </row>
    <row r="337" spans="1:18" s="593" customFormat="1" ht="15" customHeight="1" thickBot="1" x14ac:dyDescent="0.3">
      <c r="A337" s="1965"/>
      <c r="B337" s="1968"/>
      <c r="C337" s="1972"/>
      <c r="D337" s="645" t="s">
        <v>138</v>
      </c>
      <c r="E337" s="649">
        <f t="shared" ref="E337:P337" si="144">SUM(E334:E336)</f>
        <v>25443.749999999993</v>
      </c>
      <c r="F337" s="649">
        <f t="shared" si="144"/>
        <v>12567</v>
      </c>
      <c r="G337" s="667">
        <f t="shared" si="144"/>
        <v>22777.949999999997</v>
      </c>
      <c r="H337" s="649">
        <f t="shared" si="144"/>
        <v>21840.3</v>
      </c>
      <c r="I337" s="649">
        <f t="shared" si="144"/>
        <v>0</v>
      </c>
      <c r="J337" s="649">
        <f t="shared" si="144"/>
        <v>0</v>
      </c>
      <c r="K337" s="649">
        <f t="shared" si="144"/>
        <v>0</v>
      </c>
      <c r="L337" s="649">
        <f t="shared" si="144"/>
        <v>0</v>
      </c>
      <c r="M337" s="649">
        <f t="shared" si="144"/>
        <v>0</v>
      </c>
      <c r="N337" s="1344">
        <f t="shared" si="144"/>
        <v>0</v>
      </c>
      <c r="O337" s="1345">
        <f t="shared" si="144"/>
        <v>0</v>
      </c>
      <c r="P337" s="1339">
        <f t="shared" si="144"/>
        <v>0</v>
      </c>
      <c r="Q337" s="703">
        <f>SUM(Q336)</f>
        <v>27542.999999999996</v>
      </c>
      <c r="R337" s="1285">
        <f>Q329+Q333-Q335+Q337</f>
        <v>0</v>
      </c>
    </row>
    <row r="338" spans="1:18" s="593" customFormat="1" ht="6.75" customHeight="1" thickBot="1" x14ac:dyDescent="0.3">
      <c r="A338" s="668"/>
      <c r="B338" s="662"/>
      <c r="C338" s="669"/>
      <c r="D338" s="694"/>
      <c r="E338" s="685"/>
      <c r="F338" s="669"/>
      <c r="G338" s="686"/>
      <c r="H338" s="1335"/>
      <c r="I338" s="669"/>
      <c r="J338" s="669"/>
      <c r="K338" s="669"/>
      <c r="L338" s="669"/>
      <c r="M338" s="669"/>
      <c r="N338" s="669"/>
      <c r="O338" s="669"/>
      <c r="P338" s="686"/>
      <c r="Q338" s="684"/>
    </row>
    <row r="339" spans="1:18" s="578" customFormat="1" ht="15" customHeight="1" x14ac:dyDescent="0.25">
      <c r="A339" s="1963">
        <v>20</v>
      </c>
      <c r="B339" s="1966" t="s">
        <v>517</v>
      </c>
      <c r="C339" s="1969" t="s">
        <v>127</v>
      </c>
      <c r="D339" s="637" t="s">
        <v>128</v>
      </c>
      <c r="E339" s="537">
        <v>0</v>
      </c>
      <c r="F339" s="537">
        <v>0</v>
      </c>
      <c r="G339" s="537">
        <v>0</v>
      </c>
      <c r="H339" s="655">
        <v>0</v>
      </c>
      <c r="I339" s="655"/>
      <c r="J339" s="655"/>
      <c r="K339" s="655"/>
      <c r="L339" s="655"/>
      <c r="M339" s="609"/>
      <c r="N339" s="656"/>
      <c r="O339" s="655"/>
      <c r="P339" s="609"/>
      <c r="Q339" s="611">
        <f t="shared" ref="Q339" si="145">SUM(E339:P339)</f>
        <v>0</v>
      </c>
    </row>
    <row r="340" spans="1:18" s="578" customFormat="1" ht="15" customHeight="1" x14ac:dyDescent="0.25">
      <c r="A340" s="1964"/>
      <c r="B340" s="1967"/>
      <c r="C340" s="1970"/>
      <c r="D340" s="648" t="s">
        <v>319</v>
      </c>
      <c r="E340" s="537">
        <v>0</v>
      </c>
      <c r="F340" s="537">
        <v>0</v>
      </c>
      <c r="G340" s="537">
        <v>0</v>
      </c>
      <c r="H340" s="537">
        <v>0</v>
      </c>
      <c r="I340" s="537"/>
      <c r="J340" s="537"/>
      <c r="K340" s="537"/>
      <c r="L340" s="537"/>
      <c r="M340" s="576"/>
      <c r="N340" s="581"/>
      <c r="O340" s="581"/>
      <c r="P340" s="1281"/>
      <c r="Q340" s="577">
        <f>SUM(E340:P340)</f>
        <v>0</v>
      </c>
    </row>
    <row r="341" spans="1:18" s="578" customFormat="1" ht="15" customHeight="1" x14ac:dyDescent="0.25">
      <c r="A341" s="1964"/>
      <c r="B341" s="1967"/>
      <c r="C341" s="1970"/>
      <c r="D341" s="648" t="s">
        <v>129</v>
      </c>
      <c r="E341" s="537">
        <v>0</v>
      </c>
      <c r="F341" s="537">
        <v>0</v>
      </c>
      <c r="G341" s="537">
        <v>0</v>
      </c>
      <c r="H341" s="537">
        <v>0</v>
      </c>
      <c r="I341" s="537"/>
      <c r="J341" s="537"/>
      <c r="K341" s="537"/>
      <c r="L341" s="537"/>
      <c r="M341" s="576"/>
      <c r="N341" s="576"/>
      <c r="O341" s="576"/>
      <c r="P341" s="1281"/>
      <c r="Q341" s="580">
        <f>SUM(E341:P341)</f>
        <v>0</v>
      </c>
    </row>
    <row r="342" spans="1:18" s="578" customFormat="1" ht="15" customHeight="1" x14ac:dyDescent="0.25">
      <c r="A342" s="1964"/>
      <c r="B342" s="1967"/>
      <c r="C342" s="1970"/>
      <c r="D342" s="586" t="s">
        <v>130</v>
      </c>
      <c r="E342" s="591">
        <f t="shared" ref="E342:P342" si="146">SUM(E339:E341)</f>
        <v>0</v>
      </c>
      <c r="F342" s="591">
        <f t="shared" si="146"/>
        <v>0</v>
      </c>
      <c r="G342" s="591">
        <f t="shared" si="146"/>
        <v>0</v>
      </c>
      <c r="H342" s="591">
        <f t="shared" si="146"/>
        <v>0</v>
      </c>
      <c r="I342" s="591">
        <f t="shared" si="146"/>
        <v>0</v>
      </c>
      <c r="J342" s="591">
        <f t="shared" si="146"/>
        <v>0</v>
      </c>
      <c r="K342" s="591">
        <f t="shared" si="146"/>
        <v>0</v>
      </c>
      <c r="L342" s="591">
        <f t="shared" si="146"/>
        <v>0</v>
      </c>
      <c r="M342" s="591">
        <f t="shared" si="146"/>
        <v>0</v>
      </c>
      <c r="N342" s="584">
        <f t="shared" si="146"/>
        <v>0</v>
      </c>
      <c r="O342" s="584">
        <f t="shared" si="146"/>
        <v>0</v>
      </c>
      <c r="P342" s="1290">
        <f t="shared" si="146"/>
        <v>0</v>
      </c>
      <c r="Q342" s="585">
        <f>SUM(Q339:Q341)</f>
        <v>0</v>
      </c>
    </row>
    <row r="343" spans="1:18" s="578" customFormat="1" ht="15" customHeight="1" x14ac:dyDescent="0.25">
      <c r="A343" s="1964"/>
      <c r="B343" s="1967"/>
      <c r="C343" s="1970"/>
      <c r="D343" s="648" t="s">
        <v>131</v>
      </c>
      <c r="E343" s="537">
        <v>0</v>
      </c>
      <c r="F343" s="537">
        <v>0</v>
      </c>
      <c r="G343" s="537">
        <v>0</v>
      </c>
      <c r="H343" s="657">
        <v>0</v>
      </c>
      <c r="I343" s="657"/>
      <c r="J343" s="657"/>
      <c r="K343" s="657"/>
      <c r="L343" s="657"/>
      <c r="M343" s="657"/>
      <c r="N343" s="576"/>
      <c r="O343" s="576"/>
      <c r="P343" s="1281"/>
      <c r="Q343" s="580">
        <f>SUM(E343:P343)</f>
        <v>0</v>
      </c>
    </row>
    <row r="344" spans="1:18" s="578" customFormat="1" ht="15" customHeight="1" x14ac:dyDescent="0.25">
      <c r="A344" s="1964"/>
      <c r="B344" s="1967"/>
      <c r="C344" s="1970"/>
      <c r="D344" s="648" t="s">
        <v>320</v>
      </c>
      <c r="E344" s="537">
        <v>148</v>
      </c>
      <c r="F344" s="537">
        <v>6</v>
      </c>
      <c r="G344" s="537">
        <v>29</v>
      </c>
      <c r="H344" s="537">
        <v>13</v>
      </c>
      <c r="I344" s="537"/>
      <c r="J344" s="537"/>
      <c r="K344" s="537"/>
      <c r="L344" s="537"/>
      <c r="M344" s="537"/>
      <c r="N344" s="576"/>
      <c r="O344" s="576"/>
      <c r="P344" s="1281"/>
      <c r="Q344" s="580">
        <f>SUM(E344:P344)</f>
        <v>196</v>
      </c>
    </row>
    <row r="345" spans="1:18" s="578" customFormat="1" ht="15" customHeight="1" x14ac:dyDescent="0.25">
      <c r="A345" s="1964"/>
      <c r="B345" s="1967"/>
      <c r="C345" s="1970"/>
      <c r="D345" s="648" t="s">
        <v>132</v>
      </c>
      <c r="E345" s="537">
        <v>561</v>
      </c>
      <c r="F345" s="537">
        <v>1191</v>
      </c>
      <c r="G345" s="537">
        <v>1081</v>
      </c>
      <c r="H345" s="537">
        <v>986</v>
      </c>
      <c r="I345" s="537"/>
      <c r="J345" s="537"/>
      <c r="K345" s="537"/>
      <c r="L345" s="537"/>
      <c r="M345" s="537"/>
      <c r="N345" s="576"/>
      <c r="O345" s="576"/>
      <c r="P345" s="1281"/>
      <c r="Q345" s="580">
        <f>SUM(E345:P345)</f>
        <v>3819</v>
      </c>
    </row>
    <row r="346" spans="1:18" s="578" customFormat="1" ht="15" customHeight="1" x14ac:dyDescent="0.25">
      <c r="A346" s="1964"/>
      <c r="B346" s="1967"/>
      <c r="C346" s="1971"/>
      <c r="D346" s="586" t="s">
        <v>133</v>
      </c>
      <c r="E346" s="663">
        <f t="shared" ref="E346:P346" si="147">SUM(E343:E345)</f>
        <v>709</v>
      </c>
      <c r="F346" s="663">
        <f t="shared" si="147"/>
        <v>1197</v>
      </c>
      <c r="G346" s="663">
        <f>SUM(G343:G345)</f>
        <v>1110</v>
      </c>
      <c r="H346" s="663">
        <f t="shared" si="147"/>
        <v>999</v>
      </c>
      <c r="I346" s="663">
        <f t="shared" si="147"/>
        <v>0</v>
      </c>
      <c r="J346" s="591">
        <f t="shared" si="147"/>
        <v>0</v>
      </c>
      <c r="K346" s="591">
        <f t="shared" si="147"/>
        <v>0</v>
      </c>
      <c r="L346" s="591">
        <f t="shared" si="147"/>
        <v>0</v>
      </c>
      <c r="M346" s="584">
        <f t="shared" si="147"/>
        <v>0</v>
      </c>
      <c r="N346" s="584">
        <f t="shared" si="147"/>
        <v>0</v>
      </c>
      <c r="O346" s="584">
        <f t="shared" si="147"/>
        <v>0</v>
      </c>
      <c r="P346" s="1290">
        <f t="shared" si="147"/>
        <v>0</v>
      </c>
      <c r="Q346" s="585">
        <f>SUM(Q343:Q345)</f>
        <v>4015</v>
      </c>
    </row>
    <row r="347" spans="1:18" s="578" customFormat="1" ht="15" customHeight="1" x14ac:dyDescent="0.25">
      <c r="A347" s="1964"/>
      <c r="B347" s="1967"/>
      <c r="C347" s="1970" t="s">
        <v>136</v>
      </c>
      <c r="D347" s="588" t="s">
        <v>134</v>
      </c>
      <c r="E347" s="596">
        <v>709</v>
      </c>
      <c r="F347" s="596">
        <v>1197</v>
      </c>
      <c r="G347" s="596">
        <v>1110</v>
      </c>
      <c r="H347" s="596">
        <v>999</v>
      </c>
      <c r="I347" s="596"/>
      <c r="J347" s="590"/>
      <c r="K347" s="596"/>
      <c r="L347" s="590"/>
      <c r="M347" s="590"/>
      <c r="N347" s="1340"/>
      <c r="O347" s="1341"/>
      <c r="P347" s="1283"/>
      <c r="Q347" s="701">
        <f>SUM(E347:P347)</f>
        <v>4015</v>
      </c>
    </row>
    <row r="348" spans="1:18" s="593" customFormat="1" ht="15" customHeight="1" x14ac:dyDescent="0.25">
      <c r="A348" s="1964"/>
      <c r="B348" s="1967"/>
      <c r="C348" s="1970"/>
      <c r="D348" s="582" t="s">
        <v>135</v>
      </c>
      <c r="E348" s="618">
        <f t="shared" ref="E348:P348" si="148">SUM(E347)</f>
        <v>709</v>
      </c>
      <c r="F348" s="619">
        <f t="shared" si="148"/>
        <v>1197</v>
      </c>
      <c r="G348" s="619">
        <f>SUM(G347)</f>
        <v>1110</v>
      </c>
      <c r="H348" s="619">
        <f t="shared" si="148"/>
        <v>999</v>
      </c>
      <c r="I348" s="619">
        <f t="shared" si="148"/>
        <v>0</v>
      </c>
      <c r="J348" s="619">
        <f t="shared" si="148"/>
        <v>0</v>
      </c>
      <c r="K348" s="619">
        <f t="shared" si="148"/>
        <v>0</v>
      </c>
      <c r="L348" s="619">
        <f t="shared" si="148"/>
        <v>0</v>
      </c>
      <c r="M348" s="619">
        <f t="shared" si="148"/>
        <v>0</v>
      </c>
      <c r="N348" s="1342">
        <f t="shared" si="148"/>
        <v>0</v>
      </c>
      <c r="O348" s="1343">
        <f t="shared" si="148"/>
        <v>0</v>
      </c>
      <c r="P348" s="1298">
        <f t="shared" si="148"/>
        <v>0</v>
      </c>
      <c r="Q348" s="702">
        <f>SUM(Q347:Q347)</f>
        <v>4015</v>
      </c>
    </row>
    <row r="349" spans="1:18" s="578" customFormat="1" ht="15" customHeight="1" x14ac:dyDescent="0.25">
      <c r="A349" s="1964"/>
      <c r="B349" s="1967"/>
      <c r="C349" s="1970"/>
      <c r="D349" s="588" t="s">
        <v>213</v>
      </c>
      <c r="E349" s="596"/>
      <c r="F349" s="596"/>
      <c r="G349" s="596"/>
      <c r="H349" s="596"/>
      <c r="I349" s="596"/>
      <c r="J349" s="590"/>
      <c r="K349" s="596"/>
      <c r="L349" s="590"/>
      <c r="M349" s="590"/>
      <c r="N349" s="1340"/>
      <c r="O349" s="1341"/>
      <c r="P349" s="1283"/>
      <c r="Q349" s="701">
        <f>SUM(E349:P349)</f>
        <v>0</v>
      </c>
    </row>
    <row r="350" spans="1:18" s="593" customFormat="1" ht="15" customHeight="1" thickBot="1" x14ac:dyDescent="0.3">
      <c r="A350" s="1965"/>
      <c r="B350" s="1968"/>
      <c r="C350" s="1972"/>
      <c r="D350" s="645" t="s">
        <v>138</v>
      </c>
      <c r="E350" s="649">
        <f>SUM(E349)</f>
        <v>0</v>
      </c>
      <c r="F350" s="649">
        <f t="shared" ref="F350:G350" si="149">SUM(F349)</f>
        <v>0</v>
      </c>
      <c r="G350" s="649">
        <f t="shared" si="149"/>
        <v>0</v>
      </c>
      <c r="H350" s="649">
        <f t="shared" ref="H350:P350" si="150">SUM(H347:H349)</f>
        <v>1998</v>
      </c>
      <c r="I350" s="649">
        <f t="shared" si="150"/>
        <v>0</v>
      </c>
      <c r="J350" s="649">
        <f t="shared" si="150"/>
        <v>0</v>
      </c>
      <c r="K350" s="649">
        <f t="shared" si="150"/>
        <v>0</v>
      </c>
      <c r="L350" s="649">
        <f t="shared" si="150"/>
        <v>0</v>
      </c>
      <c r="M350" s="649">
        <f t="shared" si="150"/>
        <v>0</v>
      </c>
      <c r="N350" s="1344">
        <f t="shared" si="150"/>
        <v>0</v>
      </c>
      <c r="O350" s="1345">
        <f t="shared" si="150"/>
        <v>0</v>
      </c>
      <c r="P350" s="1339">
        <f t="shared" si="150"/>
        <v>0</v>
      </c>
      <c r="Q350" s="704">
        <f>SUM(Q349)</f>
        <v>0</v>
      </c>
      <c r="R350" s="1285">
        <f>Q342+Q346-Q348+Q350</f>
        <v>0</v>
      </c>
    </row>
    <row r="351" spans="1:18" s="593" customFormat="1" ht="6.75" customHeight="1" thickBot="1" x14ac:dyDescent="0.3">
      <c r="A351" s="668"/>
      <c r="B351" s="662"/>
      <c r="C351" s="669"/>
      <c r="D351" s="694"/>
      <c r="E351" s="685"/>
      <c r="F351" s="669"/>
      <c r="G351" s="686"/>
      <c r="H351" s="1335"/>
      <c r="I351" s="669"/>
      <c r="J351" s="669"/>
      <c r="K351" s="669"/>
      <c r="L351" s="669"/>
      <c r="M351" s="669"/>
      <c r="N351" s="669"/>
      <c r="O351" s="669"/>
      <c r="P351" s="686"/>
      <c r="Q351" s="684"/>
    </row>
    <row r="352" spans="1:18" s="578" customFormat="1" ht="15" customHeight="1" x14ac:dyDescent="0.25">
      <c r="A352" s="1973">
        <v>21</v>
      </c>
      <c r="B352" s="1976" t="s">
        <v>328</v>
      </c>
      <c r="C352" s="1969" t="s">
        <v>127</v>
      </c>
      <c r="D352" s="705" t="s">
        <v>128</v>
      </c>
      <c r="E352" s="706">
        <v>0</v>
      </c>
      <c r="F352" s="657">
        <v>0</v>
      </c>
      <c r="G352" s="657">
        <v>0</v>
      </c>
      <c r="H352" s="1346">
        <v>0</v>
      </c>
      <c r="I352" s="627"/>
      <c r="J352" s="627"/>
      <c r="K352" s="627"/>
      <c r="L352" s="627"/>
      <c r="M352" s="627"/>
      <c r="N352" s="576"/>
      <c r="O352" s="576"/>
      <c r="P352" s="1347"/>
      <c r="Q352" s="611">
        <f>SUM(E352:P352)</f>
        <v>0</v>
      </c>
    </row>
    <row r="353" spans="1:22" s="578" customFormat="1" ht="15" customHeight="1" x14ac:dyDescent="0.25">
      <c r="A353" s="1974"/>
      <c r="B353" s="1977"/>
      <c r="C353" s="1970"/>
      <c r="D353" s="648" t="s">
        <v>319</v>
      </c>
      <c r="E353" s="537">
        <v>-1110</v>
      </c>
      <c r="F353" s="537">
        <v>-398</v>
      </c>
      <c r="G353" s="537">
        <v>0</v>
      </c>
      <c r="H353" s="537">
        <v>-1622</v>
      </c>
      <c r="I353" s="627"/>
      <c r="J353" s="627"/>
      <c r="K353" s="576"/>
      <c r="L353" s="627"/>
      <c r="M353" s="576"/>
      <c r="N353" s="576"/>
      <c r="O353" s="576"/>
      <c r="P353" s="1347"/>
      <c r="Q353" s="577">
        <f>SUM(E353:P353)</f>
        <v>-3130</v>
      </c>
      <c r="V353" s="664"/>
    </row>
    <row r="354" spans="1:22" s="578" customFormat="1" ht="15" customHeight="1" x14ac:dyDescent="0.25">
      <c r="A354" s="1974"/>
      <c r="B354" s="1977"/>
      <c r="C354" s="1970"/>
      <c r="D354" s="648" t="s">
        <v>129</v>
      </c>
      <c r="E354" s="537">
        <v>0</v>
      </c>
      <c r="F354" s="537">
        <v>0</v>
      </c>
      <c r="G354" s="537">
        <v>0</v>
      </c>
      <c r="H354" s="537">
        <v>0</v>
      </c>
      <c r="I354" s="627"/>
      <c r="J354" s="627"/>
      <c r="K354" s="627"/>
      <c r="L354" s="576"/>
      <c r="M354" s="576"/>
      <c r="N354" s="576"/>
      <c r="O354" s="576"/>
      <c r="P354" s="1347"/>
      <c r="Q354" s="580">
        <f>SUM(E354:P354)</f>
        <v>0</v>
      </c>
      <c r="U354" s="664"/>
    </row>
    <row r="355" spans="1:22" s="578" customFormat="1" ht="15" customHeight="1" x14ac:dyDescent="0.25">
      <c r="A355" s="1974"/>
      <c r="B355" s="1977"/>
      <c r="C355" s="1970"/>
      <c r="D355" s="586" t="s">
        <v>130</v>
      </c>
      <c r="E355" s="587">
        <f>SUM(E352:E354)</f>
        <v>-1110</v>
      </c>
      <c r="F355" s="587">
        <f>SUM(F352:F354)</f>
        <v>-398</v>
      </c>
      <c r="G355" s="587">
        <f>SUM(G352:G354)</f>
        <v>0</v>
      </c>
      <c r="H355" s="587">
        <f t="shared" ref="H355:I355" si="151">SUM(H352:H354)</f>
        <v>-1622</v>
      </c>
      <c r="I355" s="587">
        <f t="shared" si="151"/>
        <v>0</v>
      </c>
      <c r="J355" s="587">
        <f>SUM(J352:J354)</f>
        <v>0</v>
      </c>
      <c r="K355" s="584">
        <f t="shared" ref="K355:P355" si="152">SUM(K352:K354)</f>
        <v>0</v>
      </c>
      <c r="L355" s="584">
        <f t="shared" si="152"/>
        <v>0</v>
      </c>
      <c r="M355" s="584">
        <f t="shared" si="152"/>
        <v>0</v>
      </c>
      <c r="N355" s="584">
        <f t="shared" si="152"/>
        <v>0</v>
      </c>
      <c r="O355" s="584">
        <f t="shared" si="152"/>
        <v>0</v>
      </c>
      <c r="P355" s="584">
        <f t="shared" si="152"/>
        <v>0</v>
      </c>
      <c r="Q355" s="585">
        <f>SUM(Q352:Q354)</f>
        <v>-3130</v>
      </c>
    </row>
    <row r="356" spans="1:22" s="578" customFormat="1" ht="15" customHeight="1" x14ac:dyDescent="0.25">
      <c r="A356" s="1974"/>
      <c r="B356" s="1977"/>
      <c r="C356" s="1970"/>
      <c r="D356" s="648" t="s">
        <v>131</v>
      </c>
      <c r="E356" s="537">
        <v>2984</v>
      </c>
      <c r="F356" s="537">
        <v>4320</v>
      </c>
      <c r="G356" s="537">
        <v>0</v>
      </c>
      <c r="H356" s="537">
        <v>0</v>
      </c>
      <c r="I356" s="627"/>
      <c r="J356" s="627"/>
      <c r="K356" s="627"/>
      <c r="L356" s="627"/>
      <c r="M356" s="627"/>
      <c r="N356" s="576"/>
      <c r="O356" s="576"/>
      <c r="P356" s="1281"/>
      <c r="Q356" s="580">
        <f>SUM(E356:P356)</f>
        <v>7304</v>
      </c>
      <c r="U356" s="664"/>
    </row>
    <row r="357" spans="1:22" s="578" customFormat="1" ht="15" customHeight="1" x14ac:dyDescent="0.25">
      <c r="A357" s="1974"/>
      <c r="B357" s="1977"/>
      <c r="C357" s="1970"/>
      <c r="D357" s="648" t="s">
        <v>320</v>
      </c>
      <c r="E357" s="537">
        <v>104406</v>
      </c>
      <c r="F357" s="537">
        <v>58084</v>
      </c>
      <c r="G357" s="537">
        <v>8238</v>
      </c>
      <c r="H357" s="537">
        <v>9969</v>
      </c>
      <c r="I357" s="627"/>
      <c r="J357" s="627"/>
      <c r="K357" s="627"/>
      <c r="L357" s="627"/>
      <c r="M357" s="627"/>
      <c r="N357" s="576"/>
      <c r="O357" s="576"/>
      <c r="P357" s="1281"/>
      <c r="Q357" s="580">
        <f t="shared" ref="Q357:Q358" si="153">SUM(E357:P357)</f>
        <v>180697</v>
      </c>
    </row>
    <row r="358" spans="1:22" s="578" customFormat="1" ht="15" customHeight="1" x14ac:dyDescent="0.25">
      <c r="A358" s="1974"/>
      <c r="B358" s="1977"/>
      <c r="C358" s="1970"/>
      <c r="D358" s="648" t="s">
        <v>132</v>
      </c>
      <c r="E358" s="537">
        <v>2912</v>
      </c>
      <c r="F358" s="537">
        <v>2137</v>
      </c>
      <c r="G358" s="537">
        <v>0</v>
      </c>
      <c r="H358" s="537">
        <v>0</v>
      </c>
      <c r="I358" s="627"/>
      <c r="J358" s="627"/>
      <c r="K358" s="627"/>
      <c r="L358" s="627"/>
      <c r="M358" s="627"/>
      <c r="N358" s="576"/>
      <c r="O358" s="576"/>
      <c r="P358" s="1281"/>
      <c r="Q358" s="580">
        <f t="shared" si="153"/>
        <v>5049</v>
      </c>
    </row>
    <row r="359" spans="1:22" s="578" customFormat="1" ht="15" customHeight="1" x14ac:dyDescent="0.25">
      <c r="A359" s="1974"/>
      <c r="B359" s="1977"/>
      <c r="C359" s="1971"/>
      <c r="D359" s="586" t="s">
        <v>133</v>
      </c>
      <c r="E359" s="584">
        <f>SUM(E356:E358)</f>
        <v>110302</v>
      </c>
      <c r="F359" s="584">
        <f>SUM(F356:F358)</f>
        <v>64541</v>
      </c>
      <c r="G359" s="584">
        <f>SUM(G356:G358)</f>
        <v>8238</v>
      </c>
      <c r="H359" s="587">
        <f>SUM(H356:H358)</f>
        <v>9969</v>
      </c>
      <c r="I359" s="584">
        <f t="shared" ref="I359" si="154">SUM(I356:I358)</f>
        <v>0</v>
      </c>
      <c r="J359" s="584">
        <f>SUM(J356:J358)</f>
        <v>0</v>
      </c>
      <c r="K359" s="584">
        <f t="shared" ref="K359:P359" si="155">SUM(K356:K358)</f>
        <v>0</v>
      </c>
      <c r="L359" s="584">
        <f t="shared" si="155"/>
        <v>0</v>
      </c>
      <c r="M359" s="584">
        <f t="shared" si="155"/>
        <v>0</v>
      </c>
      <c r="N359" s="584">
        <f t="shared" si="155"/>
        <v>0</v>
      </c>
      <c r="O359" s="584">
        <f t="shared" si="155"/>
        <v>0</v>
      </c>
      <c r="P359" s="1290">
        <f t="shared" si="155"/>
        <v>0</v>
      </c>
      <c r="Q359" s="585">
        <f>SUM(Q356:Q358)</f>
        <v>193050</v>
      </c>
    </row>
    <row r="360" spans="1:22" s="578" customFormat="1" ht="15" customHeight="1" x14ac:dyDescent="0.25">
      <c r="A360" s="1974"/>
      <c r="B360" s="1977"/>
      <c r="C360" s="1970" t="s">
        <v>136</v>
      </c>
      <c r="D360" s="644" t="s">
        <v>267</v>
      </c>
      <c r="E360" s="707">
        <v>437601</v>
      </c>
      <c r="F360" s="707">
        <v>500638</v>
      </c>
      <c r="G360" s="707">
        <v>328749</v>
      </c>
      <c r="H360" s="707">
        <v>245165</v>
      </c>
      <c r="I360" s="707"/>
      <c r="J360" s="707"/>
      <c r="K360" s="707"/>
      <c r="L360" s="707"/>
      <c r="M360" s="707"/>
      <c r="N360" s="1348"/>
      <c r="O360" s="1348"/>
      <c r="P360" s="1349"/>
      <c r="Q360" s="580">
        <f t="shared" ref="Q360:Q368" si="156">SUM(E360:P360)</f>
        <v>1512153</v>
      </c>
    </row>
    <row r="361" spans="1:22" s="578" customFormat="1" ht="15" customHeight="1" x14ac:dyDescent="0.25">
      <c r="A361" s="1974"/>
      <c r="B361" s="1977"/>
      <c r="C361" s="1970"/>
      <c r="D361" s="644" t="s">
        <v>322</v>
      </c>
      <c r="E361" s="707">
        <v>1023</v>
      </c>
      <c r="F361" s="707"/>
      <c r="G361" s="707"/>
      <c r="H361" s="707"/>
      <c r="I361" s="707"/>
      <c r="J361" s="707"/>
      <c r="K361" s="707"/>
      <c r="L361" s="707"/>
      <c r="M361" s="707"/>
      <c r="N361" s="1348"/>
      <c r="O361" s="1348"/>
      <c r="P361" s="1349"/>
      <c r="Q361" s="580">
        <f t="shared" si="156"/>
        <v>1023</v>
      </c>
    </row>
    <row r="362" spans="1:22" s="578" customFormat="1" ht="15" customHeight="1" x14ac:dyDescent="0.25">
      <c r="A362" s="1974"/>
      <c r="B362" s="1977"/>
      <c r="C362" s="1970"/>
      <c r="D362" s="644" t="s">
        <v>329</v>
      </c>
      <c r="E362" s="707">
        <v>3600</v>
      </c>
      <c r="F362" s="707">
        <v>8250</v>
      </c>
      <c r="G362" s="707"/>
      <c r="H362" s="707"/>
      <c r="I362" s="707"/>
      <c r="J362" s="707"/>
      <c r="K362" s="707"/>
      <c r="L362" s="707"/>
      <c r="M362" s="707"/>
      <c r="N362" s="1348"/>
      <c r="O362" s="1348"/>
      <c r="P362" s="1349"/>
      <c r="Q362" s="580">
        <f t="shared" si="156"/>
        <v>11850</v>
      </c>
    </row>
    <row r="363" spans="1:22" s="578" customFormat="1" ht="15" customHeight="1" x14ac:dyDescent="0.25">
      <c r="A363" s="1974"/>
      <c r="B363" s="1977"/>
      <c r="C363" s="1970"/>
      <c r="D363" s="644" t="s">
        <v>144</v>
      </c>
      <c r="E363" s="707">
        <v>57381</v>
      </c>
      <c r="F363" s="707">
        <v>2636</v>
      </c>
      <c r="G363" s="707"/>
      <c r="H363" s="707"/>
      <c r="I363" s="707"/>
      <c r="J363" s="707"/>
      <c r="K363" s="707"/>
      <c r="L363" s="707"/>
      <c r="M363" s="707"/>
      <c r="N363" s="1348"/>
      <c r="O363" s="1348"/>
      <c r="P363" s="1349"/>
      <c r="Q363" s="580">
        <f t="shared" si="156"/>
        <v>60017</v>
      </c>
    </row>
    <row r="364" spans="1:22" s="578" customFormat="1" ht="15" customHeight="1" x14ac:dyDescent="0.25">
      <c r="A364" s="1974"/>
      <c r="B364" s="1977"/>
      <c r="C364" s="1970"/>
      <c r="D364" s="644" t="s">
        <v>238</v>
      </c>
      <c r="E364" s="707">
        <v>627</v>
      </c>
      <c r="F364" s="707">
        <v>696</v>
      </c>
      <c r="G364" s="707"/>
      <c r="H364" s="707"/>
      <c r="I364" s="707"/>
      <c r="J364" s="707"/>
      <c r="K364" s="707"/>
      <c r="L364" s="707"/>
      <c r="M364" s="707"/>
      <c r="N364" s="1348"/>
      <c r="O364" s="1348"/>
      <c r="P364" s="1349"/>
      <c r="Q364" s="580">
        <f t="shared" si="156"/>
        <v>1323</v>
      </c>
    </row>
    <row r="365" spans="1:22" s="578" customFormat="1" ht="15" customHeight="1" x14ac:dyDescent="0.25">
      <c r="A365" s="1974"/>
      <c r="B365" s="1977"/>
      <c r="C365" s="1970"/>
      <c r="D365" s="644" t="s">
        <v>141</v>
      </c>
      <c r="E365" s="707">
        <v>13199</v>
      </c>
      <c r="F365" s="707">
        <v>6030</v>
      </c>
      <c r="G365" s="707"/>
      <c r="H365" s="707"/>
      <c r="I365" s="707"/>
      <c r="J365" s="707"/>
      <c r="K365" s="707"/>
      <c r="L365" s="707"/>
      <c r="M365" s="707"/>
      <c r="N365" s="1348"/>
      <c r="O365" s="1348"/>
      <c r="P365" s="1349"/>
      <c r="Q365" s="580">
        <f t="shared" si="156"/>
        <v>19229</v>
      </c>
    </row>
    <row r="366" spans="1:22" s="578" customFormat="1" ht="15" customHeight="1" x14ac:dyDescent="0.25">
      <c r="A366" s="1974"/>
      <c r="B366" s="1977"/>
      <c r="C366" s="1970"/>
      <c r="D366" s="644" t="s">
        <v>476</v>
      </c>
      <c r="E366" s="707">
        <v>27458</v>
      </c>
      <c r="F366" s="707">
        <v>3600</v>
      </c>
      <c r="G366" s="707"/>
      <c r="H366" s="707"/>
      <c r="I366" s="707"/>
      <c r="J366" s="707"/>
      <c r="K366" s="707"/>
      <c r="L366" s="707"/>
      <c r="M366" s="707"/>
      <c r="N366" s="1348"/>
      <c r="O366" s="1348"/>
      <c r="P366" s="1349"/>
      <c r="Q366" s="580">
        <f t="shared" si="156"/>
        <v>31058</v>
      </c>
    </row>
    <row r="367" spans="1:22" s="578" customFormat="1" ht="15" customHeight="1" x14ac:dyDescent="0.25">
      <c r="A367" s="1974"/>
      <c r="B367" s="1977"/>
      <c r="C367" s="1970"/>
      <c r="D367" s="644" t="s">
        <v>585</v>
      </c>
      <c r="E367" s="707"/>
      <c r="F367" s="707">
        <v>1800</v>
      </c>
      <c r="G367" s="707"/>
      <c r="H367" s="707"/>
      <c r="I367" s="707"/>
      <c r="J367" s="707"/>
      <c r="K367" s="707"/>
      <c r="L367" s="707"/>
      <c r="M367" s="707"/>
      <c r="N367" s="1348"/>
      <c r="O367" s="1348"/>
      <c r="P367" s="1349"/>
      <c r="Q367" s="580">
        <f t="shared" si="156"/>
        <v>1800</v>
      </c>
    </row>
    <row r="368" spans="1:22" s="578" customFormat="1" ht="15" customHeight="1" x14ac:dyDescent="0.25">
      <c r="A368" s="1974"/>
      <c r="B368" s="1977"/>
      <c r="C368" s="1970"/>
      <c r="D368" s="644" t="s">
        <v>586</v>
      </c>
      <c r="E368" s="707"/>
      <c r="F368" s="707"/>
      <c r="G368" s="707">
        <v>-2311</v>
      </c>
      <c r="H368" s="707">
        <v>-3129</v>
      </c>
      <c r="I368" s="707"/>
      <c r="J368" s="707"/>
      <c r="K368" s="707"/>
      <c r="L368" s="707"/>
      <c r="M368" s="707"/>
      <c r="N368" s="1348"/>
      <c r="O368" s="1348"/>
      <c r="P368" s="1349"/>
      <c r="Q368" s="580">
        <f t="shared" si="156"/>
        <v>-5440</v>
      </c>
    </row>
    <row r="369" spans="1:20" s="578" customFormat="1" ht="15" customHeight="1" x14ac:dyDescent="0.25">
      <c r="A369" s="1974"/>
      <c r="B369" s="1977"/>
      <c r="C369" s="1970"/>
      <c r="D369" s="644" t="s">
        <v>196</v>
      </c>
      <c r="E369" s="707">
        <v>26555</v>
      </c>
      <c r="F369" s="707">
        <v>19765</v>
      </c>
      <c r="G369" s="707">
        <v>19015</v>
      </c>
      <c r="H369" s="707">
        <v>7125</v>
      </c>
      <c r="I369" s="707"/>
      <c r="J369" s="707"/>
      <c r="K369" s="707"/>
      <c r="L369" s="707"/>
      <c r="M369" s="707"/>
      <c r="N369" s="1348"/>
      <c r="O369" s="1348"/>
      <c r="P369" s="1349"/>
      <c r="Q369" s="580">
        <f>SUM(E369:P369)</f>
        <v>72460</v>
      </c>
    </row>
    <row r="370" spans="1:20" s="578" customFormat="1" ht="15" customHeight="1" x14ac:dyDescent="0.25">
      <c r="A370" s="1974"/>
      <c r="B370" s="1977"/>
      <c r="C370" s="1970"/>
      <c r="D370" s="644" t="s">
        <v>1294</v>
      </c>
      <c r="E370" s="707"/>
      <c r="F370" s="707"/>
      <c r="G370" s="707"/>
      <c r="H370" s="707">
        <v>65252</v>
      </c>
      <c r="I370" s="707"/>
      <c r="J370" s="707"/>
      <c r="K370" s="707"/>
      <c r="L370" s="707"/>
      <c r="M370" s="707"/>
      <c r="N370" s="1348"/>
      <c r="O370" s="1348"/>
      <c r="P370" s="1349"/>
      <c r="Q370" s="580">
        <f>SUM(E370:P370)</f>
        <v>65252</v>
      </c>
    </row>
    <row r="371" spans="1:20" s="593" customFormat="1" ht="15" customHeight="1" thickBot="1" x14ac:dyDescent="0.3">
      <c r="A371" s="1975"/>
      <c r="B371" s="1978"/>
      <c r="C371" s="1972"/>
      <c r="D371" s="645" t="s">
        <v>138</v>
      </c>
      <c r="E371" s="600">
        <f>SUM(E360:E370)</f>
        <v>567444</v>
      </c>
      <c r="F371" s="600">
        <f>SUM(F360:F370)</f>
        <v>543415</v>
      </c>
      <c r="G371" s="600">
        <f>SUM(G360:G370)</f>
        <v>345453</v>
      </c>
      <c r="H371" s="600">
        <f>SUM(H360:H370)</f>
        <v>314413</v>
      </c>
      <c r="I371" s="600">
        <f t="shared" ref="I371:J371" si="157">SUM(I360:I369)</f>
        <v>0</v>
      </c>
      <c r="J371" s="600">
        <f t="shared" si="157"/>
        <v>0</v>
      </c>
      <c r="K371" s="600">
        <f t="shared" ref="K371:P371" si="158">SUM(K360:K360)</f>
        <v>0</v>
      </c>
      <c r="L371" s="600">
        <f t="shared" si="158"/>
        <v>0</v>
      </c>
      <c r="M371" s="600">
        <f t="shared" si="158"/>
        <v>0</v>
      </c>
      <c r="N371" s="600">
        <f t="shared" si="158"/>
        <v>0</v>
      </c>
      <c r="O371" s="600">
        <f t="shared" si="158"/>
        <v>0</v>
      </c>
      <c r="P371" s="600">
        <f t="shared" si="158"/>
        <v>0</v>
      </c>
      <c r="Q371" s="601">
        <f>SUM(Q360:Q370)</f>
        <v>1770725</v>
      </c>
      <c r="T371" s="578"/>
    </row>
    <row r="372" spans="1:20" x14ac:dyDescent="0.25">
      <c r="Q372" s="567"/>
    </row>
    <row r="373" spans="1:20" x14ac:dyDescent="0.25">
      <c r="D373" s="1350"/>
      <c r="H373" s="1351"/>
      <c r="J373" s="1351"/>
    </row>
    <row r="374" spans="1:20" x14ac:dyDescent="0.25">
      <c r="D374" s="1350"/>
      <c r="E374" s="1352"/>
      <c r="F374" s="1352"/>
      <c r="G374" s="1352"/>
      <c r="H374" s="1352"/>
      <c r="I374" s="1352"/>
      <c r="J374" s="1352"/>
      <c r="K374" s="1352"/>
      <c r="L374" s="1352"/>
      <c r="M374" s="1352"/>
      <c r="N374" s="1352"/>
      <c r="O374" s="1352"/>
      <c r="P374" s="1352"/>
    </row>
    <row r="375" spans="1:20" x14ac:dyDescent="0.25">
      <c r="B375" s="1353" t="s">
        <v>1295</v>
      </c>
      <c r="H375" s="1351"/>
      <c r="J375" s="1351"/>
    </row>
    <row r="376" spans="1:20" x14ac:dyDescent="0.25">
      <c r="B376" s="1354" t="s">
        <v>486</v>
      </c>
    </row>
    <row r="377" spans="1:20" x14ac:dyDescent="0.25">
      <c r="B377" s="1354" t="s">
        <v>487</v>
      </c>
    </row>
    <row r="378" spans="1:20" x14ac:dyDescent="0.25">
      <c r="B378" s="1354" t="s">
        <v>488</v>
      </c>
      <c r="E378" s="710"/>
      <c r="F378" s="710"/>
      <c r="G378" s="710"/>
      <c r="H378" s="710"/>
      <c r="I378" s="710"/>
      <c r="J378" s="710"/>
    </row>
  </sheetData>
  <mergeCells count="111">
    <mergeCell ref="A1:Q1"/>
    <mergeCell ref="C2:D2"/>
    <mergeCell ref="A3:A14"/>
    <mergeCell ref="B3:B14"/>
    <mergeCell ref="C3:C10"/>
    <mergeCell ref="C11:C12"/>
    <mergeCell ref="C13:C14"/>
    <mergeCell ref="A16:A32"/>
    <mergeCell ref="B16:B32"/>
    <mergeCell ref="C16:C23"/>
    <mergeCell ref="C24:C32"/>
    <mergeCell ref="A186:A195"/>
    <mergeCell ref="B186:B195"/>
    <mergeCell ref="C186:C193"/>
    <mergeCell ref="C194:C195"/>
    <mergeCell ref="A197:A211"/>
    <mergeCell ref="B197:B211"/>
    <mergeCell ref="C197:C204"/>
    <mergeCell ref="C205:C211"/>
    <mergeCell ref="A213:A228"/>
    <mergeCell ref="B213:B228"/>
    <mergeCell ref="C213:C220"/>
    <mergeCell ref="C221:C222"/>
    <mergeCell ref="C223:C228"/>
    <mergeCell ref="C42:C43"/>
    <mergeCell ref="C44:C46"/>
    <mergeCell ref="A48:A59"/>
    <mergeCell ref="B48:B59"/>
    <mergeCell ref="C48:C55"/>
    <mergeCell ref="C56:C57"/>
    <mergeCell ref="C58:C59"/>
    <mergeCell ref="A61:A71"/>
    <mergeCell ref="B61:B71"/>
    <mergeCell ref="C61:C68"/>
    <mergeCell ref="C69:C71"/>
    <mergeCell ref="A34:A46"/>
    <mergeCell ref="B34:B46"/>
    <mergeCell ref="C34:C41"/>
    <mergeCell ref="C81:C84"/>
    <mergeCell ref="A86:A95"/>
    <mergeCell ref="B86:B95"/>
    <mergeCell ref="C86:C93"/>
    <mergeCell ref="C94:C95"/>
    <mergeCell ref="A97:A110"/>
    <mergeCell ref="B97:B110"/>
    <mergeCell ref="C97:C104"/>
    <mergeCell ref="C105:C110"/>
    <mergeCell ref="A73:A84"/>
    <mergeCell ref="B73:B84"/>
    <mergeCell ref="C73:C80"/>
    <mergeCell ref="A112:A126"/>
    <mergeCell ref="B112:B126"/>
    <mergeCell ref="C112:C119"/>
    <mergeCell ref="C120:C126"/>
    <mergeCell ref="A128:A145"/>
    <mergeCell ref="B128:B145"/>
    <mergeCell ref="C128:C135"/>
    <mergeCell ref="C136:C137"/>
    <mergeCell ref="C138:C145"/>
    <mergeCell ref="A147:A156"/>
    <mergeCell ref="B147:B156"/>
    <mergeCell ref="C147:C154"/>
    <mergeCell ref="C155:C156"/>
    <mergeCell ref="A158:A167"/>
    <mergeCell ref="B158:B167"/>
    <mergeCell ref="C158:C165"/>
    <mergeCell ref="C166:C167"/>
    <mergeCell ref="A169:A184"/>
    <mergeCell ref="B169:B184"/>
    <mergeCell ref="C169:C176"/>
    <mergeCell ref="C177:C184"/>
    <mergeCell ref="A230:A239"/>
    <mergeCell ref="B230:B239"/>
    <mergeCell ref="C230:C237"/>
    <mergeCell ref="C238:C239"/>
    <mergeCell ref="A241:A255"/>
    <mergeCell ref="B241:B255"/>
    <mergeCell ref="C241:C248"/>
    <mergeCell ref="C249:C255"/>
    <mergeCell ref="B257:B269"/>
    <mergeCell ref="C257:C264"/>
    <mergeCell ref="C265:C269"/>
    <mergeCell ref="A271:A282"/>
    <mergeCell ref="B271:B282"/>
    <mergeCell ref="C271:C278"/>
    <mergeCell ref="C279:C282"/>
    <mergeCell ref="A284:A298"/>
    <mergeCell ref="B284:B298"/>
    <mergeCell ref="C284:C291"/>
    <mergeCell ref="C292:C298"/>
    <mergeCell ref="A257:A269"/>
    <mergeCell ref="A339:A350"/>
    <mergeCell ref="B339:B350"/>
    <mergeCell ref="C339:C346"/>
    <mergeCell ref="C347:C350"/>
    <mergeCell ref="A352:A371"/>
    <mergeCell ref="B352:B371"/>
    <mergeCell ref="C352:C359"/>
    <mergeCell ref="C360:C371"/>
    <mergeCell ref="A300:A309"/>
    <mergeCell ref="B300:B309"/>
    <mergeCell ref="C300:C307"/>
    <mergeCell ref="C308:C309"/>
    <mergeCell ref="A311:A324"/>
    <mergeCell ref="B311:B324"/>
    <mergeCell ref="C311:C318"/>
    <mergeCell ref="C319:C324"/>
    <mergeCell ref="A326:A337"/>
    <mergeCell ref="B326:B337"/>
    <mergeCell ref="C326:C333"/>
    <mergeCell ref="C334:C337"/>
  </mergeCells>
  <pageMargins left="0.7" right="0.7" top="0.75" bottom="0.75" header="0.3" footer="0.3"/>
  <pageSetup paperSize="9" scale="34" fitToHeight="2" orientation="portrait" horizontalDpi="4294967294" verticalDpi="4294967294" r:id="rId1"/>
  <rowBreaks count="1" manualBreakCount="1">
    <brk id="167" max="18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P75"/>
  <sheetViews>
    <sheetView view="pageBreakPreview" zoomScaleNormal="100" zoomScaleSheetLayoutView="100" workbookViewId="0">
      <selection activeCell="K30" sqref="K30"/>
    </sheetView>
  </sheetViews>
  <sheetFormatPr defaultColWidth="9.140625" defaultRowHeight="11.25" x14ac:dyDescent="0.2"/>
  <cols>
    <col min="1" max="1" width="32.42578125" style="5" customWidth="1"/>
    <col min="2" max="2" width="34.28515625" style="5" customWidth="1"/>
    <col min="3" max="4" width="10.7109375" style="5" bestFit="1" customWidth="1"/>
    <col min="5" max="5" width="9" style="5" bestFit="1" customWidth="1"/>
    <col min="6" max="6" width="9.85546875" style="5" bestFit="1" customWidth="1"/>
    <col min="7" max="7" width="13.85546875" style="5" bestFit="1" customWidth="1"/>
    <col min="8" max="8" width="12.5703125" style="5" bestFit="1" customWidth="1"/>
    <col min="9" max="9" width="4.42578125" style="5" customWidth="1"/>
    <col min="10" max="10" width="16.85546875" style="5" customWidth="1"/>
    <col min="11" max="11" width="48.140625" style="5" customWidth="1"/>
    <col min="12" max="12" width="10.5703125" style="5" bestFit="1" customWidth="1"/>
    <col min="13" max="13" width="13.42578125" style="5" bestFit="1" customWidth="1"/>
    <col min="14" max="15" width="12.5703125" style="5" bestFit="1" customWidth="1"/>
    <col min="16" max="16" width="14.28515625" style="5" customWidth="1"/>
    <col min="17" max="16384" width="9.140625" style="5"/>
  </cols>
  <sheetData>
    <row r="1" spans="1:16" ht="15.75" x14ac:dyDescent="0.2">
      <c r="A1" s="2028" t="s">
        <v>609</v>
      </c>
      <c r="B1" s="2028"/>
      <c r="C1" s="2028"/>
      <c r="D1" s="2028"/>
      <c r="E1" s="2028"/>
      <c r="F1" s="2028"/>
      <c r="G1" s="2028"/>
      <c r="H1" s="2028"/>
    </row>
    <row r="2" spans="1:16" ht="12" customHeight="1" x14ac:dyDescent="0.2">
      <c r="A2" s="2016" t="s">
        <v>503</v>
      </c>
      <c r="B2" s="2016" t="s">
        <v>184</v>
      </c>
      <c r="C2" s="2016" t="s">
        <v>504</v>
      </c>
      <c r="D2" s="46" t="s">
        <v>505</v>
      </c>
      <c r="E2" s="46" t="s">
        <v>506</v>
      </c>
      <c r="F2" s="46" t="s">
        <v>498</v>
      </c>
      <c r="G2" s="46" t="s">
        <v>499</v>
      </c>
      <c r="H2" s="46" t="s">
        <v>500</v>
      </c>
    </row>
    <row r="3" spans="1:16" ht="12" customHeight="1" x14ac:dyDescent="0.2">
      <c r="A3" s="2016"/>
      <c r="B3" s="2016"/>
      <c r="C3" s="2016"/>
      <c r="D3" s="46" t="s">
        <v>68</v>
      </c>
      <c r="E3" s="46" t="s">
        <v>507</v>
      </c>
      <c r="F3" s="46" t="s">
        <v>508</v>
      </c>
      <c r="G3" s="46" t="s">
        <v>508</v>
      </c>
      <c r="H3" s="46" t="s">
        <v>508</v>
      </c>
    </row>
    <row r="4" spans="1:16" ht="12" customHeight="1" x14ac:dyDescent="0.2">
      <c r="A4" s="47" t="s">
        <v>11</v>
      </c>
      <c r="B4" s="47" t="s">
        <v>588</v>
      </c>
      <c r="C4" s="47" t="s">
        <v>509</v>
      </c>
      <c r="D4" s="388">
        <v>0</v>
      </c>
      <c r="E4" s="389">
        <v>0</v>
      </c>
      <c r="F4" s="388">
        <v>0</v>
      </c>
      <c r="G4" s="388">
        <v>0</v>
      </c>
      <c r="H4" s="388">
        <v>0</v>
      </c>
    </row>
    <row r="5" spans="1:16" ht="12" customHeight="1" x14ac:dyDescent="0.2">
      <c r="A5" s="47" t="s">
        <v>12</v>
      </c>
      <c r="B5" s="47" t="s">
        <v>589</v>
      </c>
      <c r="C5" s="47" t="s">
        <v>509</v>
      </c>
      <c r="D5" s="388">
        <v>0</v>
      </c>
      <c r="E5" s="389">
        <v>0</v>
      </c>
      <c r="F5" s="388">
        <v>0</v>
      </c>
      <c r="G5" s="388">
        <v>0</v>
      </c>
      <c r="H5" s="388">
        <v>0</v>
      </c>
    </row>
    <row r="6" spans="1:16" ht="12" customHeight="1" x14ac:dyDescent="0.2">
      <c r="A6" s="47" t="s">
        <v>13</v>
      </c>
      <c r="B6" s="47" t="s">
        <v>587</v>
      </c>
      <c r="C6" s="47" t="s">
        <v>509</v>
      </c>
      <c r="D6" s="388"/>
      <c r="E6" s="389"/>
      <c r="F6" s="388"/>
      <c r="G6" s="388"/>
      <c r="H6" s="388"/>
    </row>
    <row r="7" spans="1:16" ht="12" customHeight="1" x14ac:dyDescent="0.2">
      <c r="A7" s="1507" t="s">
        <v>14</v>
      </c>
      <c r="B7" s="47" t="s">
        <v>1324</v>
      </c>
      <c r="C7" s="47"/>
      <c r="D7" s="388"/>
      <c r="E7" s="389"/>
      <c r="F7" s="388"/>
      <c r="G7" s="388"/>
      <c r="H7" s="388"/>
    </row>
    <row r="8" spans="1:16" ht="12" customHeight="1" x14ac:dyDescent="0.2">
      <c r="A8" s="2017" t="s">
        <v>502</v>
      </c>
      <c r="B8" s="2018"/>
      <c r="C8" s="48" t="s">
        <v>509</v>
      </c>
      <c r="D8" s="390">
        <f>SUM(D4:D6)</f>
        <v>0</v>
      </c>
      <c r="E8" s="390">
        <v>0</v>
      </c>
      <c r="F8" s="390">
        <f>SUM(F4:F6)</f>
        <v>0</v>
      </c>
      <c r="G8" s="390">
        <f>SUM(G4:G6)</f>
        <v>0</v>
      </c>
      <c r="H8" s="390">
        <f>SUM(H4:H6)</f>
        <v>0</v>
      </c>
    </row>
    <row r="9" spans="1:16" ht="12" customHeight="1" x14ac:dyDescent="0.2">
      <c r="D9" s="49"/>
    </row>
    <row r="10" spans="1:16" ht="12" customHeight="1" x14ac:dyDescent="0.2">
      <c r="A10" s="2007"/>
      <c r="B10" s="2007"/>
      <c r="C10" s="2007"/>
      <c r="D10" s="2007"/>
      <c r="E10" s="2007"/>
      <c r="F10" s="2007"/>
      <c r="G10" s="2007"/>
      <c r="H10" s="8"/>
      <c r="J10" s="1103"/>
      <c r="K10" s="1103"/>
      <c r="L10" s="1103"/>
      <c r="M10" s="1103"/>
      <c r="N10" s="1103"/>
      <c r="O10" s="1103"/>
      <c r="P10" s="1103"/>
    </row>
    <row r="11" spans="1:16" ht="12" customHeight="1" x14ac:dyDescent="0.2">
      <c r="A11" s="2019" t="s">
        <v>592</v>
      </c>
      <c r="B11" s="2019"/>
      <c r="C11" s="2019"/>
      <c r="D11" s="2019"/>
      <c r="E11" s="2019"/>
      <c r="F11" s="2019"/>
      <c r="G11" s="2019"/>
      <c r="H11" s="1505"/>
      <c r="J11" s="1103"/>
      <c r="K11" s="1103"/>
      <c r="L11" s="1103"/>
      <c r="M11" s="1103"/>
      <c r="N11" s="1103"/>
      <c r="O11" s="1103"/>
      <c r="P11" s="1103"/>
    </row>
    <row r="12" spans="1:16" ht="12" customHeight="1" x14ac:dyDescent="0.2">
      <c r="A12" s="2020" t="s">
        <v>504</v>
      </c>
      <c r="B12" s="2021"/>
      <c r="D12" s="1508" t="s">
        <v>505</v>
      </c>
      <c r="E12" s="1508" t="s">
        <v>506</v>
      </c>
      <c r="F12" s="1508" t="s">
        <v>498</v>
      </c>
      <c r="G12" s="1508" t="s">
        <v>499</v>
      </c>
      <c r="H12" s="1508" t="s">
        <v>500</v>
      </c>
      <c r="J12" s="1103"/>
      <c r="K12" s="1103"/>
      <c r="L12" s="1103"/>
      <c r="M12" s="1103"/>
      <c r="N12" s="1103"/>
      <c r="O12" s="1103"/>
      <c r="P12" s="1103"/>
    </row>
    <row r="13" spans="1:16" ht="12" customHeight="1" x14ac:dyDescent="0.2">
      <c r="A13" s="2022"/>
      <c r="B13" s="2023"/>
      <c r="D13" s="1508" t="s">
        <v>68</v>
      </c>
      <c r="E13" s="1508" t="s">
        <v>593</v>
      </c>
      <c r="F13" s="1508" t="s">
        <v>594</v>
      </c>
      <c r="G13" s="1508" t="s">
        <v>594</v>
      </c>
      <c r="H13" s="1508" t="s">
        <v>594</v>
      </c>
    </row>
    <row r="14" spans="1:16" ht="12" customHeight="1" x14ac:dyDescent="0.2">
      <c r="A14" s="2024" t="s">
        <v>1326</v>
      </c>
      <c r="B14" s="2025"/>
      <c r="D14" s="1510">
        <v>0</v>
      </c>
      <c r="E14" s="1511">
        <v>0</v>
      </c>
      <c r="F14" s="1510">
        <v>0</v>
      </c>
      <c r="G14" s="1510">
        <v>0</v>
      </c>
      <c r="H14" s="1510">
        <v>0</v>
      </c>
    </row>
    <row r="15" spans="1:16" ht="12" customHeight="1" x14ac:dyDescent="0.2">
      <c r="A15" s="2026" t="s">
        <v>1327</v>
      </c>
      <c r="B15" s="2027"/>
      <c r="D15" s="1512">
        <v>0</v>
      </c>
      <c r="E15" s="1513">
        <v>0</v>
      </c>
      <c r="F15" s="1512">
        <v>0</v>
      </c>
      <c r="G15" s="1512">
        <v>0</v>
      </c>
      <c r="H15" s="1512">
        <v>0</v>
      </c>
    </row>
    <row r="16" spans="1:16" ht="12" customHeight="1" x14ac:dyDescent="0.2">
      <c r="A16" s="2026" t="s">
        <v>1328</v>
      </c>
      <c r="B16" s="2027"/>
      <c r="D16" s="1512">
        <v>13517.993</v>
      </c>
      <c r="E16" s="1513">
        <v>158.04590237481258</v>
      </c>
      <c r="F16" s="1512">
        <v>2136463.4019813999</v>
      </c>
      <c r="G16" s="1512">
        <v>0</v>
      </c>
      <c r="H16" s="1512">
        <v>2136463.4019813999</v>
      </c>
    </row>
    <row r="17" spans="1:16" ht="12" customHeight="1" x14ac:dyDescent="0.2">
      <c r="A17" s="2026" t="s">
        <v>1329</v>
      </c>
      <c r="B17" s="2027"/>
      <c r="D17" s="1514">
        <v>34213.700000000004</v>
      </c>
      <c r="E17" s="1513">
        <v>180.62082389230042</v>
      </c>
      <c r="F17" s="1512">
        <v>6179706.6824039994</v>
      </c>
      <c r="G17" s="1512">
        <v>1235941.3344808002</v>
      </c>
      <c r="H17" s="1512">
        <v>7415647.6268847995</v>
      </c>
    </row>
    <row r="18" spans="1:16" ht="12" customHeight="1" x14ac:dyDescent="0.2">
      <c r="A18" s="2037" t="s">
        <v>1330</v>
      </c>
      <c r="B18" s="2038"/>
      <c r="D18" s="1515">
        <v>209.42000000000002</v>
      </c>
      <c r="E18" s="1516">
        <v>147.83868255180977</v>
      </c>
      <c r="F18" s="1515">
        <v>30960.376900000003</v>
      </c>
      <c r="G18" s="1515">
        <v>6192.0753800000002</v>
      </c>
      <c r="H18" s="1515">
        <v>37152.452279999998</v>
      </c>
    </row>
    <row r="19" spans="1:16" ht="12" customHeight="1" x14ac:dyDescent="0.2">
      <c r="A19" s="2039" t="s">
        <v>1334</v>
      </c>
      <c r="B19" s="2039"/>
      <c r="D19" s="1517">
        <v>47941.113000000005</v>
      </c>
      <c r="E19" s="1517">
        <v>174.1121542440076</v>
      </c>
      <c r="F19" s="1517">
        <v>8347130.4612853983</v>
      </c>
      <c r="G19" s="1517">
        <v>1242133.4098608003</v>
      </c>
      <c r="H19" s="1517">
        <v>9589263.4811461996</v>
      </c>
    </row>
    <row r="20" spans="1:16" ht="12" customHeight="1" x14ac:dyDescent="0.2">
      <c r="A20" s="8"/>
      <c r="B20" s="1525"/>
      <c r="D20" s="1504"/>
      <c r="E20" s="8"/>
      <c r="F20" s="23"/>
      <c r="G20" s="23"/>
      <c r="H20" s="23"/>
    </row>
    <row r="21" spans="1:16" ht="12" customHeight="1" x14ac:dyDescent="0.2">
      <c r="A21" s="1527" t="s">
        <v>595</v>
      </c>
      <c r="B21" s="1528"/>
      <c r="D21" s="1528"/>
      <c r="E21" s="1528"/>
      <c r="F21" s="1528"/>
      <c r="G21" s="1528"/>
      <c r="H21" s="1529"/>
      <c r="J21" s="1103"/>
      <c r="K21" s="1103"/>
      <c r="L21" s="1103"/>
      <c r="M21" s="1103"/>
      <c r="N21" s="1103"/>
      <c r="O21" s="1103"/>
      <c r="P21" s="1103"/>
    </row>
    <row r="22" spans="1:16" ht="12" customHeight="1" x14ac:dyDescent="0.2">
      <c r="A22" s="1521" t="s">
        <v>504</v>
      </c>
      <c r="B22" s="1522"/>
      <c r="D22" s="1508" t="s">
        <v>505</v>
      </c>
      <c r="E22" s="1508" t="s">
        <v>506</v>
      </c>
      <c r="F22" s="1508" t="s">
        <v>498</v>
      </c>
      <c r="G22" s="1508" t="s">
        <v>499</v>
      </c>
      <c r="H22" s="1508" t="s">
        <v>500</v>
      </c>
      <c r="J22" s="1103"/>
      <c r="K22" s="1103"/>
      <c r="L22" s="1509"/>
      <c r="M22" s="1509"/>
      <c r="N22" s="1509"/>
      <c r="O22" s="1509"/>
      <c r="P22" s="1509"/>
    </row>
    <row r="23" spans="1:16" ht="12" customHeight="1" x14ac:dyDescent="0.2">
      <c r="A23" s="1523"/>
      <c r="B23" s="1524"/>
      <c r="D23" s="1508" t="s">
        <v>68</v>
      </c>
      <c r="E23" s="1508" t="s">
        <v>593</v>
      </c>
      <c r="F23" s="1508" t="s">
        <v>594</v>
      </c>
      <c r="G23" s="1508" t="s">
        <v>594</v>
      </c>
      <c r="H23" s="1508" t="s">
        <v>594</v>
      </c>
      <c r="J23" s="1103"/>
      <c r="K23" s="1103"/>
      <c r="L23" s="1103"/>
      <c r="M23" s="1103"/>
      <c r="N23" s="1103"/>
      <c r="O23" s="1103"/>
      <c r="P23" s="1103"/>
    </row>
    <row r="24" spans="1:16" ht="12" customHeight="1" x14ac:dyDescent="0.2">
      <c r="A24" s="2029" t="s">
        <v>1331</v>
      </c>
      <c r="B24" s="2030"/>
      <c r="D24" s="1518">
        <v>0</v>
      </c>
      <c r="E24" s="1518">
        <v>0</v>
      </c>
      <c r="F24" s="1518">
        <v>0</v>
      </c>
      <c r="G24" s="1518">
        <v>0</v>
      </c>
      <c r="H24" s="1518">
        <v>0</v>
      </c>
      <c r="J24" s="1103"/>
      <c r="K24" s="1103"/>
      <c r="L24" s="1103"/>
      <c r="M24" s="1103"/>
      <c r="N24" s="1103"/>
      <c r="O24" s="1103"/>
      <c r="P24" s="1103"/>
    </row>
    <row r="25" spans="1:16" ht="12" customHeight="1" x14ac:dyDescent="0.2">
      <c r="A25" s="2031" t="s">
        <v>1332</v>
      </c>
      <c r="B25" s="2032"/>
      <c r="D25" s="1514">
        <v>0</v>
      </c>
      <c r="E25" s="1514">
        <v>0</v>
      </c>
      <c r="F25" s="1514">
        <v>0</v>
      </c>
      <c r="G25" s="1514">
        <v>0</v>
      </c>
      <c r="H25" s="1514">
        <v>0</v>
      </c>
    </row>
    <row r="26" spans="1:16" ht="12" customHeight="1" x14ac:dyDescent="0.2">
      <c r="A26" s="2031" t="s">
        <v>1333</v>
      </c>
      <c r="B26" s="2032"/>
      <c r="D26" s="1514">
        <v>-75251.530000000013</v>
      </c>
      <c r="E26" s="1514">
        <v>-5.47</v>
      </c>
      <c r="F26" s="1514">
        <v>-40751.306209503236</v>
      </c>
      <c r="G26" s="1514">
        <v>-8150.2612419006473</v>
      </c>
      <c r="H26" s="1514">
        <v>-48901.567451403884</v>
      </c>
    </row>
    <row r="27" spans="1:16" ht="12" customHeight="1" x14ac:dyDescent="0.2">
      <c r="A27" s="2033" t="s">
        <v>596</v>
      </c>
      <c r="B27" s="2034"/>
      <c r="D27" s="1514">
        <v>0</v>
      </c>
      <c r="E27" s="1514">
        <v>0</v>
      </c>
      <c r="F27" s="1514">
        <v>0</v>
      </c>
      <c r="G27" s="1514">
        <v>0</v>
      </c>
      <c r="H27" s="1514">
        <v>0</v>
      </c>
    </row>
    <row r="28" spans="1:16" ht="12" customHeight="1" x14ac:dyDescent="0.2">
      <c r="A28" s="1508" t="s">
        <v>1334</v>
      </c>
      <c r="B28" s="1508"/>
      <c r="D28" s="1519">
        <v>-75251.530000000013</v>
      </c>
      <c r="E28" s="1519">
        <v>0.54153458686492129</v>
      </c>
      <c r="F28" s="1519">
        <v>-40751.306209503236</v>
      </c>
      <c r="G28" s="1519">
        <v>-8150.2612419006473</v>
      </c>
      <c r="H28" s="1519">
        <v>-48901.567451403884</v>
      </c>
    </row>
    <row r="29" spans="1:16" ht="12" customHeight="1" x14ac:dyDescent="0.2">
      <c r="A29" s="1526"/>
      <c r="B29" s="1503"/>
      <c r="D29" s="1504"/>
      <c r="E29" s="1505"/>
      <c r="F29" s="1506"/>
      <c r="G29" s="1506"/>
      <c r="H29" s="1506"/>
    </row>
    <row r="30" spans="1:16" ht="12" customHeight="1" x14ac:dyDescent="0.2">
      <c r="A30" s="2035" t="s">
        <v>597</v>
      </c>
      <c r="B30" s="2036"/>
      <c r="D30" s="1520">
        <v>-27310.417000000009</v>
      </c>
      <c r="E30" s="1520">
        <v>173.57061965714269</v>
      </c>
      <c r="F30" s="1520">
        <v>8306379.1550758947</v>
      </c>
      <c r="G30" s="1520">
        <v>1233983.1486188995</v>
      </c>
      <c r="H30" s="1520">
        <v>9540361.9136947952</v>
      </c>
    </row>
    <row r="31" spans="1:16" ht="12" customHeight="1" x14ac:dyDescent="0.2">
      <c r="A31" s="1502"/>
      <c r="B31" s="1503"/>
      <c r="C31" s="1504"/>
      <c r="D31" s="1505"/>
      <c r="E31" s="1506"/>
      <c r="F31" s="1506"/>
      <c r="G31" s="1506"/>
      <c r="H31" s="1506"/>
    </row>
    <row r="32" spans="1:16" ht="15.75" x14ac:dyDescent="0.25">
      <c r="A32" s="2015" t="s">
        <v>598</v>
      </c>
      <c r="B32" s="2015"/>
      <c r="C32" s="2015"/>
      <c r="D32" s="2015"/>
      <c r="E32" s="2015"/>
      <c r="F32" s="2015"/>
      <c r="G32" s="2015"/>
      <c r="H32" s="2015"/>
    </row>
    <row r="33" spans="1:8" x14ac:dyDescent="0.2">
      <c r="A33" s="2016" t="s">
        <v>503</v>
      </c>
      <c r="B33" s="2016" t="s">
        <v>184</v>
      </c>
      <c r="C33" s="2016" t="s">
        <v>504</v>
      </c>
      <c r="D33" s="502" t="s">
        <v>505</v>
      </c>
      <c r="E33" s="502" t="s">
        <v>506</v>
      </c>
      <c r="F33" s="502" t="s">
        <v>498</v>
      </c>
      <c r="G33" s="502" t="s">
        <v>499</v>
      </c>
      <c r="H33" s="502" t="s">
        <v>500</v>
      </c>
    </row>
    <row r="34" spans="1:8" x14ac:dyDescent="0.2">
      <c r="A34" s="2016"/>
      <c r="B34" s="2016"/>
      <c r="C34" s="2016"/>
      <c r="D34" s="502" t="s">
        <v>68</v>
      </c>
      <c r="E34" s="502" t="s">
        <v>507</v>
      </c>
      <c r="F34" s="502" t="s">
        <v>508</v>
      </c>
      <c r="G34" s="502" t="s">
        <v>508</v>
      </c>
      <c r="H34" s="502" t="s">
        <v>508</v>
      </c>
    </row>
    <row r="35" spans="1:8" x14ac:dyDescent="0.2">
      <c r="A35" s="47" t="s">
        <v>11</v>
      </c>
      <c r="B35" s="47" t="s">
        <v>588</v>
      </c>
      <c r="C35" s="47" t="s">
        <v>519</v>
      </c>
      <c r="D35" s="388">
        <v>135690</v>
      </c>
      <c r="E35" s="389">
        <f>F35/D35</f>
        <v>109.01395180190138</v>
      </c>
      <c r="F35" s="388">
        <v>14792103.119999999</v>
      </c>
      <c r="G35" s="388">
        <v>2375311.16</v>
      </c>
      <c r="H35" s="388">
        <f>F35+G35</f>
        <v>17167414.280000001</v>
      </c>
    </row>
    <row r="36" spans="1:8" x14ac:dyDescent="0.2">
      <c r="A36" s="47" t="s">
        <v>12</v>
      </c>
      <c r="B36" s="47" t="s">
        <v>589</v>
      </c>
      <c r="C36" s="47" t="s">
        <v>519</v>
      </c>
      <c r="D36" s="388">
        <v>40686</v>
      </c>
      <c r="E36" s="389">
        <f>F36/D36</f>
        <v>95.785216536400725</v>
      </c>
      <c r="F36" s="388">
        <v>3897117.32</v>
      </c>
      <c r="G36" s="388">
        <v>371484.67</v>
      </c>
      <c r="H36" s="388">
        <f>F36+G36</f>
        <v>4268601.99</v>
      </c>
    </row>
    <row r="37" spans="1:8" x14ac:dyDescent="0.2">
      <c r="A37" s="47" t="s">
        <v>13</v>
      </c>
      <c r="B37" s="47" t="s">
        <v>587</v>
      </c>
      <c r="C37" s="47" t="s">
        <v>519</v>
      </c>
      <c r="D37" s="388"/>
      <c r="E37" s="389"/>
      <c r="F37" s="388"/>
      <c r="G37" s="388"/>
      <c r="H37" s="388"/>
    </row>
    <row r="38" spans="1:8" x14ac:dyDescent="0.2">
      <c r="A38" s="1507" t="s">
        <v>14</v>
      </c>
      <c r="B38" s="47" t="s">
        <v>1324</v>
      </c>
      <c r="C38" s="47" t="s">
        <v>519</v>
      </c>
      <c r="D38" s="388"/>
      <c r="E38" s="389"/>
      <c r="F38" s="388"/>
      <c r="G38" s="388"/>
      <c r="H38" s="388"/>
    </row>
    <row r="39" spans="1:8" x14ac:dyDescent="0.2">
      <c r="A39" s="2017" t="s">
        <v>502</v>
      </c>
      <c r="B39" s="2018"/>
      <c r="C39" s="48" t="s">
        <v>519</v>
      </c>
      <c r="D39" s="390">
        <f>D35+D36+D37</f>
        <v>176376</v>
      </c>
      <c r="E39" s="390">
        <f>F39/D39</f>
        <v>105.9623783281172</v>
      </c>
      <c r="F39" s="390">
        <f>F35+F36+F37</f>
        <v>18689220.439999998</v>
      </c>
      <c r="G39" s="390">
        <f>G35+G36+G37</f>
        <v>2746795.83</v>
      </c>
      <c r="H39" s="390">
        <f>H35+H36+H37</f>
        <v>21436016.270000003</v>
      </c>
    </row>
    <row r="40" spans="1:8" x14ac:dyDescent="0.2">
      <c r="H40" s="5" t="s">
        <v>599</v>
      </c>
    </row>
    <row r="41" spans="1:8" x14ac:dyDescent="0.2">
      <c r="A41" s="2008" t="s">
        <v>494</v>
      </c>
      <c r="B41" s="2008"/>
    </row>
    <row r="42" spans="1:8" x14ac:dyDescent="0.2">
      <c r="A42" s="2009" t="s">
        <v>600</v>
      </c>
      <c r="B42" s="507" t="s">
        <v>495</v>
      </c>
      <c r="C42" s="92"/>
      <c r="D42" s="452" t="s">
        <v>496</v>
      </c>
      <c r="E42" s="50" t="s">
        <v>497</v>
      </c>
      <c r="F42" s="50" t="s">
        <v>498</v>
      </c>
      <c r="G42" s="51" t="s">
        <v>499</v>
      </c>
      <c r="H42" s="51" t="s">
        <v>500</v>
      </c>
    </row>
    <row r="43" spans="1:8" x14ac:dyDescent="0.2">
      <c r="A43" s="2010"/>
      <c r="B43" s="431" t="s">
        <v>601</v>
      </c>
      <c r="C43" s="47" t="s">
        <v>519</v>
      </c>
      <c r="D43" s="115">
        <v>627</v>
      </c>
      <c r="E43" s="32">
        <v>58.58</v>
      </c>
      <c r="F43" s="32">
        <f>D43*E43</f>
        <v>36729.659999999996</v>
      </c>
      <c r="G43" s="32">
        <f t="shared" ref="G43:G48" si="0">F43*0.2</f>
        <v>7345.9319999999998</v>
      </c>
      <c r="H43" s="32">
        <f t="shared" ref="H43:H51" si="1">F43+G43</f>
        <v>44075.591999999997</v>
      </c>
    </row>
    <row r="44" spans="1:8" x14ac:dyDescent="0.2">
      <c r="A44" s="2010"/>
      <c r="B44" s="432" t="s">
        <v>321</v>
      </c>
      <c r="C44" s="47" t="s">
        <v>519</v>
      </c>
      <c r="D44" s="453">
        <v>1023</v>
      </c>
      <c r="E44" s="32">
        <v>41.99</v>
      </c>
      <c r="F44" s="32">
        <f>D44*E44</f>
        <v>42955.770000000004</v>
      </c>
      <c r="G44" s="32">
        <f t="shared" si="0"/>
        <v>8591.1540000000005</v>
      </c>
      <c r="H44" s="32">
        <f t="shared" si="1"/>
        <v>51546.924000000006</v>
      </c>
    </row>
    <row r="45" spans="1:8" x14ac:dyDescent="0.2">
      <c r="A45" s="2010"/>
      <c r="B45" s="431" t="s">
        <v>92</v>
      </c>
      <c r="C45" s="47" t="s">
        <v>519</v>
      </c>
      <c r="D45" s="453">
        <v>57381</v>
      </c>
      <c r="E45" s="32">
        <f>F45/D45</f>
        <v>131.18482232794827</v>
      </c>
      <c r="F45" s="32">
        <v>7527516.29</v>
      </c>
      <c r="G45" s="32">
        <f t="shared" si="0"/>
        <v>1505503.2580000001</v>
      </c>
      <c r="H45" s="32">
        <f t="shared" si="1"/>
        <v>9033019.5480000004</v>
      </c>
    </row>
    <row r="46" spans="1:8" x14ac:dyDescent="0.2">
      <c r="A46" s="2010"/>
      <c r="B46" s="433" t="s">
        <v>602</v>
      </c>
      <c r="C46" s="47" t="s">
        <v>519</v>
      </c>
      <c r="D46" s="453">
        <v>27458</v>
      </c>
      <c r="E46" s="32">
        <f>F46/D46</f>
        <v>82.260106344234828</v>
      </c>
      <c r="F46" s="32">
        <v>2258698</v>
      </c>
      <c r="G46" s="32">
        <f t="shared" si="0"/>
        <v>451739.60000000003</v>
      </c>
      <c r="H46" s="32">
        <f t="shared" si="1"/>
        <v>2710437.6</v>
      </c>
    </row>
    <row r="47" spans="1:8" x14ac:dyDescent="0.2">
      <c r="A47" s="2010"/>
      <c r="B47" s="434" t="s">
        <v>603</v>
      </c>
      <c r="C47" s="47" t="s">
        <v>519</v>
      </c>
      <c r="D47" s="453">
        <v>3600</v>
      </c>
      <c r="E47" s="32">
        <v>112.35</v>
      </c>
      <c r="F47" s="32">
        <f>D47*E47</f>
        <v>404460</v>
      </c>
      <c r="G47" s="32">
        <f t="shared" si="0"/>
        <v>80892</v>
      </c>
      <c r="H47" s="32">
        <f t="shared" si="1"/>
        <v>485352</v>
      </c>
    </row>
    <row r="48" spans="1:8" x14ac:dyDescent="0.2">
      <c r="A48" s="2010"/>
      <c r="B48" s="434" t="s">
        <v>89</v>
      </c>
      <c r="C48" s="47" t="s">
        <v>519</v>
      </c>
      <c r="D48" s="453">
        <v>13199</v>
      </c>
      <c r="E48" s="32">
        <f>F48/D48</f>
        <v>121.38006667171756</v>
      </c>
      <c r="F48" s="32">
        <v>1602095.5</v>
      </c>
      <c r="G48" s="32">
        <f t="shared" si="0"/>
        <v>320419.10000000003</v>
      </c>
      <c r="H48" s="32">
        <f t="shared" si="1"/>
        <v>1922514.6</v>
      </c>
    </row>
    <row r="49" spans="1:8" x14ac:dyDescent="0.2">
      <c r="A49" s="2010"/>
      <c r="B49" s="435" t="s">
        <v>501</v>
      </c>
      <c r="C49" s="47" t="s">
        <v>519</v>
      </c>
      <c r="D49" s="453">
        <v>29700</v>
      </c>
      <c r="E49" s="32">
        <f>F49/D49</f>
        <v>91.542222222222222</v>
      </c>
      <c r="F49" s="32">
        <v>2718804</v>
      </c>
      <c r="G49" s="32">
        <v>0</v>
      </c>
      <c r="H49" s="32">
        <f t="shared" si="1"/>
        <v>2718804</v>
      </c>
    </row>
    <row r="50" spans="1:8" x14ac:dyDescent="0.2">
      <c r="A50" s="2010"/>
      <c r="B50" s="435" t="s">
        <v>604</v>
      </c>
      <c r="C50" s="47" t="s">
        <v>519</v>
      </c>
      <c r="D50" s="453">
        <v>432</v>
      </c>
      <c r="E50" s="32">
        <f>F50/D50</f>
        <v>82.346296296296288</v>
      </c>
      <c r="F50" s="32">
        <v>35573.599999999999</v>
      </c>
      <c r="G50" s="32">
        <v>0</v>
      </c>
      <c r="H50" s="32">
        <f t="shared" si="1"/>
        <v>35573.599999999999</v>
      </c>
    </row>
    <row r="51" spans="1:8" x14ac:dyDescent="0.2">
      <c r="A51" s="2010"/>
      <c r="B51" s="435" t="s">
        <v>605</v>
      </c>
      <c r="C51" s="47" t="s">
        <v>519</v>
      </c>
      <c r="D51" s="453">
        <v>2270</v>
      </c>
      <c r="E51" s="32">
        <f>F51/D51</f>
        <v>72.806299559471356</v>
      </c>
      <c r="F51" s="32">
        <v>165270.29999999999</v>
      </c>
      <c r="G51" s="32">
        <v>0</v>
      </c>
      <c r="H51" s="32">
        <f t="shared" si="1"/>
        <v>165270.29999999999</v>
      </c>
    </row>
    <row r="52" spans="1:8" x14ac:dyDescent="0.2">
      <c r="A52" s="2011"/>
      <c r="B52" s="436" t="s">
        <v>502</v>
      </c>
      <c r="C52" s="47" t="s">
        <v>519</v>
      </c>
      <c r="D52" s="500">
        <f>SUM(D43:D51)</f>
        <v>135690</v>
      </c>
      <c r="E52" s="52">
        <f>F52/D52</f>
        <v>109.01395180190138</v>
      </c>
      <c r="F52" s="413">
        <f>SUM(F43:F51)</f>
        <v>14792103.119999999</v>
      </c>
      <c r="G52" s="413">
        <f>SUM(G43:G51)</f>
        <v>2374491.0440000002</v>
      </c>
      <c r="H52" s="413">
        <f>SUM(H43:H51)</f>
        <v>17166594.164000001</v>
      </c>
    </row>
    <row r="54" spans="1:8" x14ac:dyDescent="0.2">
      <c r="A54" s="2009" t="s">
        <v>590</v>
      </c>
      <c r="B54" s="507" t="s">
        <v>495</v>
      </c>
      <c r="C54" s="92"/>
      <c r="D54" s="452" t="s">
        <v>496</v>
      </c>
      <c r="E54" s="50" t="s">
        <v>497</v>
      </c>
      <c r="F54" s="50" t="s">
        <v>498</v>
      </c>
      <c r="G54" s="51" t="s">
        <v>499</v>
      </c>
      <c r="H54" s="51" t="s">
        <v>500</v>
      </c>
    </row>
    <row r="55" spans="1:8" x14ac:dyDescent="0.2">
      <c r="A55" s="2010"/>
      <c r="B55" s="431" t="s">
        <v>601</v>
      </c>
      <c r="C55" s="47" t="s">
        <v>519</v>
      </c>
      <c r="D55" s="115">
        <v>696</v>
      </c>
      <c r="E55" s="32">
        <f t="shared" ref="E55:E63" si="2">F55/D55</f>
        <v>35.35</v>
      </c>
      <c r="F55" s="32">
        <v>24603.599999999999</v>
      </c>
      <c r="G55" s="32">
        <f t="shared" ref="G55:G60" si="3">F55*0.2</f>
        <v>4920.72</v>
      </c>
      <c r="H55" s="32">
        <f t="shared" ref="H55:H62" si="4">F55+G55</f>
        <v>29524.32</v>
      </c>
    </row>
    <row r="56" spans="1:8" x14ac:dyDescent="0.2">
      <c r="A56" s="2010"/>
      <c r="B56" s="432" t="s">
        <v>428</v>
      </c>
      <c r="C56" s="47" t="s">
        <v>519</v>
      </c>
      <c r="D56" s="453">
        <v>1800</v>
      </c>
      <c r="E56" s="32">
        <f t="shared" si="2"/>
        <v>41.62</v>
      </c>
      <c r="F56" s="32">
        <v>74916</v>
      </c>
      <c r="G56" s="32">
        <f t="shared" si="3"/>
        <v>14983.2</v>
      </c>
      <c r="H56" s="32">
        <f t="shared" si="4"/>
        <v>89899.199999999997</v>
      </c>
    </row>
    <row r="57" spans="1:8" x14ac:dyDescent="0.2">
      <c r="A57" s="2010"/>
      <c r="B57" s="431" t="s">
        <v>92</v>
      </c>
      <c r="C57" s="47" t="s">
        <v>519</v>
      </c>
      <c r="D57" s="453">
        <v>2636</v>
      </c>
      <c r="E57" s="32">
        <f t="shared" si="2"/>
        <v>45.899453717754177</v>
      </c>
      <c r="F57" s="32">
        <v>120990.96</v>
      </c>
      <c r="G57" s="32">
        <f t="shared" si="3"/>
        <v>24198.192000000003</v>
      </c>
      <c r="H57" s="32">
        <f t="shared" si="4"/>
        <v>145189.152</v>
      </c>
    </row>
    <row r="58" spans="1:8" x14ac:dyDescent="0.2">
      <c r="A58" s="2010"/>
      <c r="B58" s="433" t="s">
        <v>602</v>
      </c>
      <c r="C58" s="47" t="s">
        <v>519</v>
      </c>
      <c r="D58" s="453">
        <v>3600</v>
      </c>
      <c r="E58" s="32">
        <f t="shared" si="2"/>
        <v>41</v>
      </c>
      <c r="F58" s="32">
        <v>147600</v>
      </c>
      <c r="G58" s="32">
        <f t="shared" si="3"/>
        <v>29520</v>
      </c>
      <c r="H58" s="32">
        <f t="shared" si="4"/>
        <v>177120</v>
      </c>
    </row>
    <row r="59" spans="1:8" x14ac:dyDescent="0.2">
      <c r="A59" s="2010"/>
      <c r="B59" s="431" t="s">
        <v>603</v>
      </c>
      <c r="C59" s="47" t="s">
        <v>519</v>
      </c>
      <c r="D59" s="453">
        <v>8250</v>
      </c>
      <c r="E59" s="32">
        <f t="shared" si="2"/>
        <v>93.15</v>
      </c>
      <c r="F59" s="32">
        <v>768487.5</v>
      </c>
      <c r="G59" s="32">
        <f t="shared" si="3"/>
        <v>153697.5</v>
      </c>
      <c r="H59" s="32">
        <f t="shared" si="4"/>
        <v>922185</v>
      </c>
    </row>
    <row r="60" spans="1:8" x14ac:dyDescent="0.2">
      <c r="A60" s="2010"/>
      <c r="B60" s="434" t="s">
        <v>89</v>
      </c>
      <c r="C60" s="47" t="s">
        <v>519</v>
      </c>
      <c r="D60" s="453">
        <v>6030</v>
      </c>
      <c r="E60" s="32">
        <f t="shared" si="2"/>
        <v>119.53985074626867</v>
      </c>
      <c r="F60" s="32">
        <v>720825.3</v>
      </c>
      <c r="G60" s="32">
        <f t="shared" si="3"/>
        <v>144165.06000000003</v>
      </c>
      <c r="H60" s="32">
        <f t="shared" si="4"/>
        <v>864990.3600000001</v>
      </c>
    </row>
    <row r="61" spans="1:8" x14ac:dyDescent="0.2">
      <c r="A61" s="2010"/>
      <c r="B61" s="435" t="s">
        <v>501</v>
      </c>
      <c r="C61" s="47" t="s">
        <v>519</v>
      </c>
      <c r="D61" s="453">
        <v>17590</v>
      </c>
      <c r="E61" s="32">
        <f t="shared" si="2"/>
        <v>115.70767481523593</v>
      </c>
      <c r="F61" s="32">
        <v>2035298</v>
      </c>
      <c r="G61" s="32">
        <v>0</v>
      </c>
      <c r="H61" s="32">
        <f t="shared" si="4"/>
        <v>2035298</v>
      </c>
    </row>
    <row r="62" spans="1:8" x14ac:dyDescent="0.2">
      <c r="A62" s="2010"/>
      <c r="B62" s="435" t="s">
        <v>604</v>
      </c>
      <c r="C62" s="47" t="s">
        <v>519</v>
      </c>
      <c r="D62" s="453">
        <v>84</v>
      </c>
      <c r="E62" s="32">
        <f t="shared" si="2"/>
        <v>52.332857142857144</v>
      </c>
      <c r="F62" s="32">
        <v>4395.96</v>
      </c>
      <c r="G62" s="32">
        <v>0</v>
      </c>
      <c r="H62" s="32">
        <f t="shared" si="4"/>
        <v>4395.96</v>
      </c>
    </row>
    <row r="63" spans="1:8" x14ac:dyDescent="0.2">
      <c r="A63" s="2011"/>
      <c r="B63" s="436" t="s">
        <v>502</v>
      </c>
      <c r="C63" s="47" t="s">
        <v>519</v>
      </c>
      <c r="D63" s="454">
        <f>SUM(D55:D62)</f>
        <v>40686</v>
      </c>
      <c r="E63" s="413">
        <f t="shared" si="2"/>
        <v>95.785216536400739</v>
      </c>
      <c r="F63" s="413">
        <f>SUM(F55:F62)</f>
        <v>3897117.3200000003</v>
      </c>
      <c r="G63" s="413">
        <f>SUM(G55:G62)</f>
        <v>371484.67200000002</v>
      </c>
      <c r="H63" s="413">
        <f>SUM(H55:H62)</f>
        <v>4268601.9919999996</v>
      </c>
    </row>
    <row r="65" spans="1:8" x14ac:dyDescent="0.2">
      <c r="A65" s="2012" t="s">
        <v>591</v>
      </c>
      <c r="B65" s="507" t="s">
        <v>495</v>
      </c>
      <c r="C65" s="47" t="s">
        <v>519</v>
      </c>
      <c r="D65" s="452" t="s">
        <v>496</v>
      </c>
      <c r="E65" s="50" t="s">
        <v>497</v>
      </c>
      <c r="F65" s="50" t="s">
        <v>498</v>
      </c>
      <c r="G65" s="51" t="s">
        <v>499</v>
      </c>
      <c r="H65" s="51" t="s">
        <v>500</v>
      </c>
    </row>
    <row r="66" spans="1:8" x14ac:dyDescent="0.2">
      <c r="A66" s="2013"/>
      <c r="B66" s="488"/>
      <c r="C66" s="47" t="s">
        <v>519</v>
      </c>
      <c r="D66" s="115"/>
      <c r="E66" s="85"/>
      <c r="F66" s="86"/>
      <c r="G66" s="85"/>
      <c r="H66" s="85"/>
    </row>
    <row r="67" spans="1:8" x14ac:dyDescent="0.2">
      <c r="A67" s="2013"/>
      <c r="B67" s="489"/>
      <c r="C67" s="47" t="s">
        <v>519</v>
      </c>
      <c r="D67" s="453"/>
      <c r="E67" s="85"/>
      <c r="F67" s="86"/>
      <c r="G67" s="85"/>
      <c r="H67" s="85"/>
    </row>
    <row r="68" spans="1:8" x14ac:dyDescent="0.2">
      <c r="A68" s="2013"/>
      <c r="B68" s="488"/>
      <c r="C68" s="47" t="s">
        <v>519</v>
      </c>
      <c r="D68" s="453"/>
      <c r="E68" s="85"/>
      <c r="F68" s="86"/>
      <c r="G68" s="85"/>
      <c r="H68" s="85"/>
    </row>
    <row r="69" spans="1:8" x14ac:dyDescent="0.2">
      <c r="A69" s="2014"/>
      <c r="B69" s="436" t="s">
        <v>502</v>
      </c>
      <c r="C69" s="47" t="s">
        <v>519</v>
      </c>
      <c r="D69" s="454">
        <f>SUM(D66:D68)</f>
        <v>0</v>
      </c>
      <c r="E69" s="52">
        <v>0</v>
      </c>
      <c r="F69" s="52">
        <f>SUM(F66:F68)</f>
        <v>0</v>
      </c>
      <c r="G69" s="52">
        <f>SUM(G66:G68)</f>
        <v>0</v>
      </c>
      <c r="H69" s="52">
        <f>SUM(H66:H68)</f>
        <v>0</v>
      </c>
    </row>
    <row r="71" spans="1:8" x14ac:dyDescent="0.2">
      <c r="A71" s="2012" t="s">
        <v>1325</v>
      </c>
      <c r="B71" s="1119" t="s">
        <v>495</v>
      </c>
      <c r="C71" s="47" t="s">
        <v>519</v>
      </c>
      <c r="D71" s="452" t="s">
        <v>496</v>
      </c>
      <c r="E71" s="50" t="s">
        <v>497</v>
      </c>
      <c r="F71" s="50" t="s">
        <v>498</v>
      </c>
      <c r="G71" s="51" t="s">
        <v>499</v>
      </c>
      <c r="H71" s="51" t="s">
        <v>500</v>
      </c>
    </row>
    <row r="72" spans="1:8" x14ac:dyDescent="0.2">
      <c r="A72" s="2013"/>
      <c r="B72" s="488"/>
      <c r="C72" s="47" t="s">
        <v>519</v>
      </c>
      <c r="D72" s="115"/>
      <c r="E72" s="85"/>
      <c r="F72" s="86"/>
      <c r="G72" s="85"/>
      <c r="H72" s="85"/>
    </row>
    <row r="73" spans="1:8" x14ac:dyDescent="0.2">
      <c r="A73" s="2013"/>
      <c r="B73" s="489"/>
      <c r="C73" s="47" t="s">
        <v>519</v>
      </c>
      <c r="D73" s="453"/>
      <c r="E73" s="85"/>
      <c r="F73" s="86"/>
      <c r="G73" s="85"/>
      <c r="H73" s="85"/>
    </row>
    <row r="74" spans="1:8" x14ac:dyDescent="0.2">
      <c r="A74" s="2013"/>
      <c r="B74" s="488"/>
      <c r="C74" s="47" t="s">
        <v>519</v>
      </c>
      <c r="D74" s="453"/>
      <c r="E74" s="85"/>
      <c r="F74" s="86"/>
      <c r="G74" s="85"/>
      <c r="H74" s="85"/>
    </row>
    <row r="75" spans="1:8" x14ac:dyDescent="0.2">
      <c r="A75" s="2014"/>
      <c r="B75" s="436" t="s">
        <v>502</v>
      </c>
      <c r="C75" s="47" t="s">
        <v>519</v>
      </c>
      <c r="D75" s="454">
        <f>SUM(D72:D74)</f>
        <v>0</v>
      </c>
      <c r="E75" s="52">
        <v>0</v>
      </c>
      <c r="F75" s="52">
        <f>SUM(F72:F74)</f>
        <v>0</v>
      </c>
      <c r="G75" s="52">
        <f>SUM(G72:G74)</f>
        <v>0</v>
      </c>
      <c r="H75" s="52">
        <f>SUM(H72:H74)</f>
        <v>0</v>
      </c>
    </row>
  </sheetData>
  <mergeCells count="29">
    <mergeCell ref="A71:A75"/>
    <mergeCell ref="A17:B17"/>
    <mergeCell ref="A24:B24"/>
    <mergeCell ref="A25:B25"/>
    <mergeCell ref="A26:B26"/>
    <mergeCell ref="A27:B27"/>
    <mergeCell ref="A30:B30"/>
    <mergeCell ref="A18:B18"/>
    <mergeCell ref="A19:B19"/>
    <mergeCell ref="A1:H1"/>
    <mergeCell ref="A2:A3"/>
    <mergeCell ref="B2:B3"/>
    <mergeCell ref="C2:C3"/>
    <mergeCell ref="A8:B8"/>
    <mergeCell ref="A10:G10"/>
    <mergeCell ref="A41:B41"/>
    <mergeCell ref="A42:A52"/>
    <mergeCell ref="A54:A63"/>
    <mergeCell ref="A65:A69"/>
    <mergeCell ref="A32:H32"/>
    <mergeCell ref="A33:A34"/>
    <mergeCell ref="B33:B34"/>
    <mergeCell ref="C33:C34"/>
    <mergeCell ref="A39:B39"/>
    <mergeCell ref="A11:G11"/>
    <mergeCell ref="A12:B13"/>
    <mergeCell ref="A14:B14"/>
    <mergeCell ref="A15:B15"/>
    <mergeCell ref="A16:B16"/>
  </mergeCells>
  <pageMargins left="0.7" right="0.7" top="0.75" bottom="0.75" header="0.3" footer="0.3"/>
  <pageSetup paperSize="9" scale="54" orientation="landscape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P34"/>
  <sheetViews>
    <sheetView view="pageBreakPreview" topLeftCell="F1" zoomScaleNormal="100" zoomScaleSheetLayoutView="100" workbookViewId="0">
      <selection activeCell="O46" sqref="O46"/>
    </sheetView>
  </sheetViews>
  <sheetFormatPr defaultColWidth="9.28515625" defaultRowHeight="12.75" x14ac:dyDescent="0.25"/>
  <cols>
    <col min="1" max="1" width="3.5703125" style="1479" bestFit="1" customWidth="1"/>
    <col min="2" max="2" width="7.28515625" style="1479" bestFit="1" customWidth="1"/>
    <col min="3" max="3" width="19.28515625" style="1479" bestFit="1" customWidth="1"/>
    <col min="4" max="4" width="8.7109375" style="1479" bestFit="1" customWidth="1"/>
    <col min="5" max="5" width="38.28515625" style="1479" bestFit="1" customWidth="1"/>
    <col min="6" max="6" width="6.85546875" style="1479" bestFit="1" customWidth="1"/>
    <col min="7" max="7" width="77.140625" style="1479" bestFit="1" customWidth="1"/>
    <col min="8" max="8" width="11.28515625" style="1500" bestFit="1" customWidth="1"/>
    <col min="9" max="9" width="8.140625" style="1500" bestFit="1" customWidth="1"/>
    <col min="10" max="10" width="18.140625" style="1479" bestFit="1" customWidth="1"/>
    <col min="11" max="11" width="28.28515625" style="1479" bestFit="1" customWidth="1"/>
    <col min="12" max="12" width="22.28515625" style="1479" bestFit="1" customWidth="1"/>
    <col min="13" max="13" width="10.7109375" style="1479" bestFit="1" customWidth="1"/>
    <col min="14" max="14" width="24.28515625" style="1501" bestFit="1" customWidth="1"/>
    <col min="15" max="15" width="53.140625" style="1501" bestFit="1" customWidth="1"/>
    <col min="16" max="16384" width="9.28515625" style="1479"/>
  </cols>
  <sheetData>
    <row r="1" spans="1:16" ht="20.25" x14ac:dyDescent="0.25">
      <c r="A1" s="2040" t="s">
        <v>610</v>
      </c>
      <c r="B1" s="2040"/>
      <c r="C1" s="2040"/>
      <c r="D1" s="2040"/>
      <c r="E1" s="2040"/>
      <c r="F1" s="2040"/>
      <c r="G1" s="2040"/>
      <c r="H1" s="2040"/>
      <c r="I1" s="2040"/>
      <c r="J1" s="2040"/>
      <c r="K1" s="2040"/>
      <c r="L1" s="2040"/>
      <c r="M1" s="2040"/>
      <c r="N1" s="2040"/>
      <c r="O1" s="2040"/>
    </row>
    <row r="2" spans="1:16" ht="38.25" x14ac:dyDescent="0.25">
      <c r="A2" s="1480" t="s">
        <v>123</v>
      </c>
      <c r="B2" s="1480" t="s">
        <v>611</v>
      </c>
      <c r="C2" s="1480" t="s">
        <v>612</v>
      </c>
      <c r="D2" s="1480" t="s">
        <v>613</v>
      </c>
      <c r="E2" s="1480" t="s">
        <v>614</v>
      </c>
      <c r="F2" s="1481" t="s">
        <v>615</v>
      </c>
      <c r="G2" s="1480" t="s">
        <v>616</v>
      </c>
      <c r="H2" s="1482" t="s">
        <v>809</v>
      </c>
      <c r="I2" s="1480" t="s">
        <v>617</v>
      </c>
      <c r="J2" s="1480" t="s">
        <v>618</v>
      </c>
      <c r="K2" s="1480" t="s">
        <v>619</v>
      </c>
      <c r="L2" s="1480" t="s">
        <v>620</v>
      </c>
      <c r="M2" s="1482" t="s">
        <v>810</v>
      </c>
      <c r="N2" s="1480" t="s">
        <v>621</v>
      </c>
      <c r="O2" s="1480" t="s">
        <v>622</v>
      </c>
    </row>
    <row r="3" spans="1:16" x14ac:dyDescent="0.25">
      <c r="A3" s="1483">
        <v>1</v>
      </c>
      <c r="B3" s="1484" t="s">
        <v>623</v>
      </c>
      <c r="C3" s="1484" t="s">
        <v>624</v>
      </c>
      <c r="D3" s="1485">
        <v>44566</v>
      </c>
      <c r="E3" s="1484" t="s">
        <v>92</v>
      </c>
      <c r="F3" s="1484" t="s">
        <v>625</v>
      </c>
      <c r="G3" s="1484" t="s">
        <v>626</v>
      </c>
      <c r="H3" s="1486" t="s">
        <v>627</v>
      </c>
      <c r="I3" s="1483">
        <v>1019</v>
      </c>
      <c r="J3" s="1484" t="s">
        <v>628</v>
      </c>
      <c r="K3" s="1484" t="s">
        <v>629</v>
      </c>
      <c r="L3" s="1487"/>
      <c r="M3" s="1488" t="s">
        <v>630</v>
      </c>
      <c r="N3" s="1489" t="s">
        <v>811</v>
      </c>
      <c r="O3" s="1489" t="s">
        <v>811</v>
      </c>
      <c r="P3" s="1490"/>
    </row>
    <row r="4" spans="1:16" x14ac:dyDescent="0.25">
      <c r="A4" s="1483">
        <v>2</v>
      </c>
      <c r="B4" s="1484" t="s">
        <v>623</v>
      </c>
      <c r="C4" s="1484" t="s">
        <v>631</v>
      </c>
      <c r="D4" s="1485">
        <v>44617</v>
      </c>
      <c r="E4" s="1488" t="s">
        <v>89</v>
      </c>
      <c r="F4" s="1484" t="s">
        <v>625</v>
      </c>
      <c r="G4" s="1484" t="s">
        <v>632</v>
      </c>
      <c r="H4" s="1486" t="s">
        <v>627</v>
      </c>
      <c r="I4" s="1483">
        <v>1000</v>
      </c>
      <c r="J4" s="1484" t="s">
        <v>633</v>
      </c>
      <c r="K4" s="1484" t="s">
        <v>629</v>
      </c>
      <c r="L4" s="1487"/>
      <c r="M4" s="1488" t="s">
        <v>634</v>
      </c>
      <c r="N4" s="1489" t="s">
        <v>812</v>
      </c>
      <c r="O4" s="1489" t="s">
        <v>813</v>
      </c>
      <c r="P4" s="1490"/>
    </row>
    <row r="5" spans="1:16" x14ac:dyDescent="0.25">
      <c r="A5" s="1483">
        <v>3</v>
      </c>
      <c r="B5" s="1484" t="s">
        <v>623</v>
      </c>
      <c r="C5" s="1484" t="s">
        <v>635</v>
      </c>
      <c r="D5" s="1485">
        <v>44608</v>
      </c>
      <c r="E5" s="1488" t="s">
        <v>636</v>
      </c>
      <c r="F5" s="1484" t="s">
        <v>625</v>
      </c>
      <c r="G5" s="1484" t="s">
        <v>637</v>
      </c>
      <c r="H5" s="1486" t="s">
        <v>627</v>
      </c>
      <c r="I5" s="1483">
        <v>1001</v>
      </c>
      <c r="J5" s="1484" t="s">
        <v>638</v>
      </c>
      <c r="K5" s="1487"/>
      <c r="L5" s="1487"/>
      <c r="M5" s="1488" t="s">
        <v>639</v>
      </c>
      <c r="N5" s="1489" t="s">
        <v>814</v>
      </c>
      <c r="O5" s="1489" t="s">
        <v>814</v>
      </c>
      <c r="P5" s="1490"/>
    </row>
    <row r="6" spans="1:16" x14ac:dyDescent="0.25">
      <c r="A6" s="1483">
        <v>4</v>
      </c>
      <c r="B6" s="1484" t="s">
        <v>623</v>
      </c>
      <c r="C6" s="1484" t="s">
        <v>640</v>
      </c>
      <c r="D6" s="1485">
        <v>44713</v>
      </c>
      <c r="E6" s="1488" t="s">
        <v>641</v>
      </c>
      <c r="F6" s="1484" t="s">
        <v>642</v>
      </c>
      <c r="G6" s="1484" t="s">
        <v>643</v>
      </c>
      <c r="H6" s="1486" t="s">
        <v>627</v>
      </c>
      <c r="I6" s="1483">
        <v>1023</v>
      </c>
      <c r="J6" s="1484" t="s">
        <v>644</v>
      </c>
      <c r="K6" s="1484" t="s">
        <v>629</v>
      </c>
      <c r="L6" s="1487"/>
      <c r="M6" s="1488" t="s">
        <v>645</v>
      </c>
      <c r="N6" s="1489" t="s">
        <v>815</v>
      </c>
      <c r="O6" s="1489" t="s">
        <v>815</v>
      </c>
      <c r="P6" s="1490"/>
    </row>
    <row r="7" spans="1:16" x14ac:dyDescent="0.25">
      <c r="A7" s="1483">
        <v>5</v>
      </c>
      <c r="B7" s="1484" t="s">
        <v>623</v>
      </c>
      <c r="C7" s="1484" t="s">
        <v>646</v>
      </c>
      <c r="D7" s="1485">
        <v>44620</v>
      </c>
      <c r="E7" s="1488" t="s">
        <v>647</v>
      </c>
      <c r="F7" s="1484" t="s">
        <v>625</v>
      </c>
      <c r="G7" s="1484" t="s">
        <v>648</v>
      </c>
      <c r="H7" s="1486" t="s">
        <v>627</v>
      </c>
      <c r="I7" s="1483">
        <v>1001</v>
      </c>
      <c r="J7" s="1484" t="s">
        <v>649</v>
      </c>
      <c r="K7" s="1487"/>
      <c r="L7" s="1487"/>
      <c r="M7" s="1488" t="s">
        <v>650</v>
      </c>
      <c r="N7" s="1489" t="s">
        <v>816</v>
      </c>
      <c r="O7" s="1489"/>
      <c r="P7" s="1490"/>
    </row>
    <row r="8" spans="1:16" x14ac:dyDescent="0.25">
      <c r="A8" s="1483">
        <v>6</v>
      </c>
      <c r="B8" s="1484" t="s">
        <v>623</v>
      </c>
      <c r="C8" s="1484" t="s">
        <v>631</v>
      </c>
      <c r="D8" s="1485">
        <v>44617</v>
      </c>
      <c r="E8" s="1488" t="s">
        <v>651</v>
      </c>
      <c r="F8" s="1484" t="s">
        <v>642</v>
      </c>
      <c r="G8" s="1484" t="s">
        <v>652</v>
      </c>
      <c r="H8" s="1486" t="s">
        <v>627</v>
      </c>
      <c r="I8" s="1483">
        <v>1051</v>
      </c>
      <c r="J8" s="1484" t="s">
        <v>653</v>
      </c>
      <c r="K8" s="1484" t="s">
        <v>629</v>
      </c>
      <c r="L8" s="1487"/>
      <c r="M8" s="1488" t="s">
        <v>654</v>
      </c>
      <c r="N8" s="1489" t="s">
        <v>817</v>
      </c>
      <c r="O8" s="1489" t="s">
        <v>818</v>
      </c>
      <c r="P8" s="1490"/>
    </row>
    <row r="9" spans="1:16" x14ac:dyDescent="0.25">
      <c r="A9" s="1483">
        <v>7</v>
      </c>
      <c r="B9" s="1484" t="s">
        <v>623</v>
      </c>
      <c r="C9" s="1484" t="s">
        <v>655</v>
      </c>
      <c r="D9" s="1485">
        <v>44610</v>
      </c>
      <c r="E9" s="1488" t="s">
        <v>656</v>
      </c>
      <c r="F9" s="1484" t="s">
        <v>625</v>
      </c>
      <c r="G9" s="1484" t="s">
        <v>657</v>
      </c>
      <c r="H9" s="1486" t="s">
        <v>627</v>
      </c>
      <c r="I9" s="1483">
        <v>1001</v>
      </c>
      <c r="J9" s="1484" t="s">
        <v>658</v>
      </c>
      <c r="K9" s="1484" t="s">
        <v>629</v>
      </c>
      <c r="L9" s="1487"/>
      <c r="M9" s="1488" t="s">
        <v>659</v>
      </c>
      <c r="N9" s="1489" t="s">
        <v>819</v>
      </c>
      <c r="O9" s="1489"/>
      <c r="P9" s="1490"/>
    </row>
    <row r="10" spans="1:16" x14ac:dyDescent="0.25">
      <c r="A10" s="1483">
        <v>8</v>
      </c>
      <c r="B10" s="1484" t="s">
        <v>623</v>
      </c>
      <c r="C10" s="1484" t="s">
        <v>660</v>
      </c>
      <c r="D10" s="1485">
        <v>44389</v>
      </c>
      <c r="E10" s="1488" t="s">
        <v>601</v>
      </c>
      <c r="F10" s="1484" t="s">
        <v>625</v>
      </c>
      <c r="G10" s="1484" t="s">
        <v>661</v>
      </c>
      <c r="H10" s="1486" t="s">
        <v>627</v>
      </c>
      <c r="I10" s="1483">
        <v>1010</v>
      </c>
      <c r="J10" s="1484" t="s">
        <v>662</v>
      </c>
      <c r="K10" s="1487"/>
      <c r="L10" s="1487"/>
      <c r="M10" s="1488" t="s">
        <v>663</v>
      </c>
      <c r="N10" s="1489" t="s">
        <v>820</v>
      </c>
      <c r="O10" s="1489" t="s">
        <v>820</v>
      </c>
      <c r="P10" s="1490"/>
    </row>
    <row r="11" spans="1:16" x14ac:dyDescent="0.25">
      <c r="A11" s="1483">
        <v>9</v>
      </c>
      <c r="B11" s="1484" t="s">
        <v>623</v>
      </c>
      <c r="C11" s="1484" t="s">
        <v>655</v>
      </c>
      <c r="D11" s="1485">
        <v>44610</v>
      </c>
      <c r="E11" s="1488" t="s">
        <v>602</v>
      </c>
      <c r="F11" s="1484" t="s">
        <v>625</v>
      </c>
      <c r="G11" s="1484" t="s">
        <v>664</v>
      </c>
      <c r="H11" s="1486" t="s">
        <v>627</v>
      </c>
      <c r="I11" s="1483">
        <v>1001</v>
      </c>
      <c r="J11" s="1484" t="s">
        <v>665</v>
      </c>
      <c r="K11" s="1484" t="s">
        <v>666</v>
      </c>
      <c r="L11" s="1487"/>
      <c r="M11" s="1488" t="s">
        <v>667</v>
      </c>
      <c r="N11" s="1489"/>
      <c r="O11" s="1489"/>
      <c r="P11" s="1490"/>
    </row>
    <row r="12" spans="1:16" x14ac:dyDescent="0.25">
      <c r="A12" s="1483">
        <v>10</v>
      </c>
      <c r="B12" s="1484" t="s">
        <v>623</v>
      </c>
      <c r="C12" s="1484" t="s">
        <v>655</v>
      </c>
      <c r="D12" s="1485">
        <v>44610</v>
      </c>
      <c r="E12" s="1488" t="s">
        <v>269</v>
      </c>
      <c r="F12" s="1484" t="s">
        <v>625</v>
      </c>
      <c r="G12" s="1484" t="s">
        <v>668</v>
      </c>
      <c r="H12" s="1486" t="s">
        <v>627</v>
      </c>
      <c r="I12" s="1483">
        <v>1001</v>
      </c>
      <c r="J12" s="1484" t="s">
        <v>669</v>
      </c>
      <c r="K12" s="1484" t="s">
        <v>670</v>
      </c>
      <c r="L12" s="1484" t="s">
        <v>671</v>
      </c>
      <c r="M12" s="1488" t="s">
        <v>672</v>
      </c>
      <c r="N12" s="1489"/>
      <c r="O12" s="1491" t="s">
        <v>673</v>
      </c>
      <c r="P12" s="1490"/>
    </row>
    <row r="13" spans="1:16" x14ac:dyDescent="0.25">
      <c r="A13" s="1483">
        <v>11</v>
      </c>
      <c r="B13" s="1484" t="s">
        <v>623</v>
      </c>
      <c r="C13" s="1484" t="s">
        <v>674</v>
      </c>
      <c r="D13" s="1487" t="s">
        <v>675</v>
      </c>
      <c r="E13" s="1492" t="s">
        <v>676</v>
      </c>
      <c r="F13" s="1484" t="s">
        <v>625</v>
      </c>
      <c r="G13" s="1487" t="s">
        <v>677</v>
      </c>
      <c r="H13" s="1486" t="s">
        <v>627</v>
      </c>
      <c r="I13" s="1483">
        <v>1001</v>
      </c>
      <c r="J13" s="1487" t="s">
        <v>678</v>
      </c>
      <c r="K13" s="1487"/>
      <c r="L13" s="1484"/>
      <c r="M13" s="1487" t="s">
        <v>679</v>
      </c>
      <c r="N13" s="1491" t="s">
        <v>680</v>
      </c>
      <c r="O13" s="1489"/>
      <c r="P13" s="1490"/>
    </row>
    <row r="14" spans="1:16" x14ac:dyDescent="0.25">
      <c r="A14" s="1483">
        <v>12</v>
      </c>
      <c r="B14" s="1484" t="s">
        <v>623</v>
      </c>
      <c r="C14" s="1484" t="s">
        <v>681</v>
      </c>
      <c r="D14" s="1487" t="s">
        <v>682</v>
      </c>
      <c r="E14" s="1492" t="s">
        <v>683</v>
      </c>
      <c r="F14" s="1484" t="s">
        <v>625</v>
      </c>
      <c r="G14" s="1487" t="s">
        <v>684</v>
      </c>
      <c r="H14" s="1486" t="s">
        <v>627</v>
      </c>
      <c r="I14" s="1483">
        <v>1001</v>
      </c>
      <c r="J14" s="1487" t="s">
        <v>685</v>
      </c>
      <c r="K14" s="1487"/>
      <c r="L14" s="1487"/>
      <c r="M14" s="1487" t="s">
        <v>686</v>
      </c>
      <c r="N14" s="1489"/>
      <c r="O14" s="1489"/>
      <c r="P14" s="1490"/>
    </row>
    <row r="15" spans="1:16" s="1490" customFormat="1" x14ac:dyDescent="0.25">
      <c r="A15" s="1483">
        <v>13</v>
      </c>
      <c r="B15" s="1484" t="s">
        <v>623</v>
      </c>
      <c r="C15" s="1484" t="s">
        <v>687</v>
      </c>
      <c r="D15" s="1487" t="s">
        <v>688</v>
      </c>
      <c r="E15" s="1492" t="s">
        <v>689</v>
      </c>
      <c r="F15" s="1484" t="s">
        <v>625</v>
      </c>
      <c r="G15" s="1487" t="s">
        <v>690</v>
      </c>
      <c r="H15" s="1486" t="s">
        <v>627</v>
      </c>
      <c r="I15" s="1482">
        <v>1019</v>
      </c>
      <c r="J15" s="1487" t="s">
        <v>691</v>
      </c>
      <c r="K15" s="1487" t="s">
        <v>629</v>
      </c>
      <c r="L15" s="1487"/>
      <c r="M15" s="1487" t="s">
        <v>692</v>
      </c>
      <c r="N15" s="1491" t="s">
        <v>693</v>
      </c>
      <c r="O15" s="1489"/>
    </row>
    <row r="16" spans="1:16" x14ac:dyDescent="0.25">
      <c r="A16" s="1483">
        <v>14</v>
      </c>
      <c r="B16" s="1484" t="s">
        <v>623</v>
      </c>
      <c r="C16" s="1484" t="s">
        <v>694</v>
      </c>
      <c r="D16" s="1487" t="s">
        <v>695</v>
      </c>
      <c r="E16" s="1492" t="s">
        <v>696</v>
      </c>
      <c r="F16" s="1484" t="s">
        <v>642</v>
      </c>
      <c r="G16" s="1487" t="s">
        <v>697</v>
      </c>
      <c r="H16" s="1486" t="s">
        <v>627</v>
      </c>
      <c r="I16" s="1483">
        <v>1001</v>
      </c>
      <c r="J16" s="1487" t="s">
        <v>698</v>
      </c>
      <c r="K16" s="1487" t="s">
        <v>629</v>
      </c>
      <c r="L16" s="1487"/>
      <c r="M16" s="1487" t="s">
        <v>699</v>
      </c>
      <c r="N16" s="1491" t="s">
        <v>700</v>
      </c>
      <c r="O16" s="1491" t="s">
        <v>701</v>
      </c>
      <c r="P16" s="1490"/>
    </row>
    <row r="17" spans="1:16" x14ac:dyDescent="0.25">
      <c r="A17" s="1483">
        <v>15</v>
      </c>
      <c r="B17" s="1484" t="s">
        <v>623</v>
      </c>
      <c r="C17" s="1484" t="s">
        <v>694</v>
      </c>
      <c r="D17" s="1487" t="s">
        <v>695</v>
      </c>
      <c r="E17" s="1492" t="s">
        <v>702</v>
      </c>
      <c r="F17" s="1484" t="s">
        <v>642</v>
      </c>
      <c r="G17" s="1487" t="s">
        <v>703</v>
      </c>
      <c r="H17" s="1486" t="s">
        <v>627</v>
      </c>
      <c r="I17" s="1483">
        <v>1001</v>
      </c>
      <c r="J17" s="1487" t="s">
        <v>704</v>
      </c>
      <c r="K17" s="1487" t="s">
        <v>629</v>
      </c>
      <c r="L17" s="1487"/>
      <c r="M17" s="1487" t="s">
        <v>705</v>
      </c>
      <c r="N17" s="1491" t="s">
        <v>700</v>
      </c>
      <c r="O17" s="1489"/>
      <c r="P17" s="1490"/>
    </row>
    <row r="18" spans="1:16" x14ac:dyDescent="0.25">
      <c r="A18" s="1483">
        <v>16</v>
      </c>
      <c r="B18" s="1484" t="s">
        <v>623</v>
      </c>
      <c r="C18" s="1487" t="s">
        <v>706</v>
      </c>
      <c r="D18" s="1487" t="s">
        <v>707</v>
      </c>
      <c r="E18" s="1493" t="s">
        <v>327</v>
      </c>
      <c r="F18" s="1487" t="s">
        <v>625</v>
      </c>
      <c r="G18" s="1493" t="s">
        <v>708</v>
      </c>
      <c r="H18" s="1486" t="s">
        <v>627</v>
      </c>
      <c r="I18" s="1482">
        <v>1019</v>
      </c>
      <c r="J18" s="1493" t="s">
        <v>709</v>
      </c>
      <c r="K18" s="1493" t="s">
        <v>629</v>
      </c>
      <c r="L18" s="1487"/>
      <c r="M18" s="1493" t="s">
        <v>710</v>
      </c>
      <c r="N18" s="1491" t="s">
        <v>711</v>
      </c>
      <c r="O18" s="1489" t="s">
        <v>711</v>
      </c>
      <c r="P18" s="1490"/>
    </row>
    <row r="19" spans="1:16" x14ac:dyDescent="0.25">
      <c r="A19" s="1483">
        <v>17</v>
      </c>
      <c r="B19" s="1484" t="s">
        <v>623</v>
      </c>
      <c r="C19" s="1487" t="s">
        <v>712</v>
      </c>
      <c r="D19" s="1487" t="s">
        <v>713</v>
      </c>
      <c r="E19" s="1493" t="s">
        <v>714</v>
      </c>
      <c r="F19" s="1487" t="s">
        <v>642</v>
      </c>
      <c r="G19" s="1493" t="s">
        <v>715</v>
      </c>
      <c r="H19" s="1486" t="s">
        <v>627</v>
      </c>
      <c r="I19" s="1482">
        <v>1010</v>
      </c>
      <c r="J19" s="1493" t="s">
        <v>716</v>
      </c>
      <c r="K19" s="1493" t="s">
        <v>629</v>
      </c>
      <c r="L19" s="1487" t="s">
        <v>717</v>
      </c>
      <c r="M19" s="1493" t="s">
        <v>718</v>
      </c>
      <c r="N19" s="1491" t="s">
        <v>719</v>
      </c>
      <c r="O19" s="1491" t="s">
        <v>720</v>
      </c>
      <c r="P19" s="1490"/>
    </row>
    <row r="20" spans="1:16" s="1490" customFormat="1" x14ac:dyDescent="0.25">
      <c r="A20" s="1483">
        <v>18</v>
      </c>
      <c r="B20" s="1484" t="s">
        <v>623</v>
      </c>
      <c r="C20" s="1487" t="s">
        <v>721</v>
      </c>
      <c r="D20" s="1487" t="s">
        <v>722</v>
      </c>
      <c r="E20" s="1493" t="s">
        <v>723</v>
      </c>
      <c r="F20" s="1487" t="s">
        <v>625</v>
      </c>
      <c r="G20" s="1493" t="s">
        <v>724</v>
      </c>
      <c r="H20" s="1486" t="s">
        <v>627</v>
      </c>
      <c r="I20" s="1482">
        <v>1019</v>
      </c>
      <c r="J20" s="1493" t="s">
        <v>725</v>
      </c>
      <c r="K20" s="1493" t="s">
        <v>726</v>
      </c>
      <c r="L20" s="1487"/>
      <c r="M20" s="1493" t="s">
        <v>727</v>
      </c>
      <c r="N20" s="1494" t="s">
        <v>728</v>
      </c>
      <c r="O20" s="1491"/>
    </row>
    <row r="21" spans="1:16" s="1490" customFormat="1" x14ac:dyDescent="0.25">
      <c r="A21" s="1483">
        <v>19</v>
      </c>
      <c r="B21" s="1484" t="s">
        <v>623</v>
      </c>
      <c r="C21" s="1487" t="s">
        <v>729</v>
      </c>
      <c r="D21" s="1487" t="s">
        <v>730</v>
      </c>
      <c r="E21" s="1493" t="s">
        <v>731</v>
      </c>
      <c r="F21" s="1487" t="s">
        <v>625</v>
      </c>
      <c r="G21" s="1493" t="s">
        <v>732</v>
      </c>
      <c r="H21" s="1486" t="s">
        <v>627</v>
      </c>
      <c r="I21" s="1482">
        <v>1022</v>
      </c>
      <c r="J21" s="1493" t="s">
        <v>733</v>
      </c>
      <c r="K21" s="1493" t="s">
        <v>670</v>
      </c>
      <c r="L21" s="1487"/>
      <c r="M21" s="1493" t="s">
        <v>734</v>
      </c>
      <c r="N21" s="1494" t="s">
        <v>735</v>
      </c>
      <c r="O21" s="1491"/>
    </row>
    <row r="22" spans="1:16" s="1490" customFormat="1" x14ac:dyDescent="0.25">
      <c r="A22" s="1483">
        <v>20</v>
      </c>
      <c r="B22" s="1484" t="s">
        <v>623</v>
      </c>
      <c r="C22" s="1487" t="s">
        <v>736</v>
      </c>
      <c r="D22" s="1487" t="s">
        <v>737</v>
      </c>
      <c r="E22" s="1493" t="s">
        <v>738</v>
      </c>
      <c r="F22" s="1487" t="s">
        <v>642</v>
      </c>
      <c r="G22" s="1493" t="s">
        <v>739</v>
      </c>
      <c r="H22" s="1486" t="s">
        <v>627</v>
      </c>
      <c r="I22" s="1482">
        <v>1023</v>
      </c>
      <c r="J22" s="1493" t="s">
        <v>740</v>
      </c>
      <c r="K22" s="1493" t="s">
        <v>741</v>
      </c>
      <c r="L22" s="1487"/>
      <c r="M22" s="1493" t="s">
        <v>742</v>
      </c>
      <c r="N22" s="1494" t="s">
        <v>743</v>
      </c>
      <c r="O22" s="1494" t="s">
        <v>743</v>
      </c>
    </row>
    <row r="23" spans="1:16" s="1490" customFormat="1" ht="25.5" x14ac:dyDescent="0.25">
      <c r="A23" s="1483">
        <v>21</v>
      </c>
      <c r="B23" s="1484" t="s">
        <v>623</v>
      </c>
      <c r="C23" s="1487" t="s">
        <v>744</v>
      </c>
      <c r="D23" s="1487" t="s">
        <v>737</v>
      </c>
      <c r="E23" s="1493" t="s">
        <v>90</v>
      </c>
      <c r="F23" s="1487" t="s">
        <v>642</v>
      </c>
      <c r="G23" s="1493" t="s">
        <v>745</v>
      </c>
      <c r="H23" s="1486" t="s">
        <v>627</v>
      </c>
      <c r="I23" s="1482">
        <v>1001</v>
      </c>
      <c r="J23" s="1493" t="s">
        <v>746</v>
      </c>
      <c r="K23" s="1487" t="s">
        <v>747</v>
      </c>
      <c r="L23" s="1487" t="s">
        <v>748</v>
      </c>
      <c r="M23" s="1487" t="s">
        <v>748</v>
      </c>
      <c r="N23" s="1494" t="s">
        <v>749</v>
      </c>
      <c r="O23" s="1494" t="s">
        <v>749</v>
      </c>
    </row>
    <row r="24" spans="1:16" s="1490" customFormat="1" x14ac:dyDescent="0.25">
      <c r="A24" s="1483">
        <v>22</v>
      </c>
      <c r="B24" s="1484" t="s">
        <v>623</v>
      </c>
      <c r="C24" s="1487" t="s">
        <v>750</v>
      </c>
      <c r="D24" s="1487" t="s">
        <v>737</v>
      </c>
      <c r="E24" s="1493" t="s">
        <v>603</v>
      </c>
      <c r="F24" s="1487" t="s">
        <v>625</v>
      </c>
      <c r="G24" s="1493" t="s">
        <v>751</v>
      </c>
      <c r="H24" s="1486" t="s">
        <v>627</v>
      </c>
      <c r="I24" s="1482">
        <v>1000</v>
      </c>
      <c r="J24" s="1493" t="s">
        <v>752</v>
      </c>
      <c r="K24" s="1493" t="s">
        <v>629</v>
      </c>
      <c r="L24" s="1487"/>
      <c r="M24" s="1493" t="s">
        <v>753</v>
      </c>
      <c r="N24" s="1494" t="s">
        <v>754</v>
      </c>
      <c r="O24" s="1494"/>
    </row>
    <row r="25" spans="1:16" s="1490" customFormat="1" x14ac:dyDescent="0.25">
      <c r="A25" s="1483">
        <v>23</v>
      </c>
      <c r="B25" s="1484" t="s">
        <v>623</v>
      </c>
      <c r="C25" s="1487" t="s">
        <v>755</v>
      </c>
      <c r="D25" s="1487" t="s">
        <v>756</v>
      </c>
      <c r="E25" s="1493" t="s">
        <v>757</v>
      </c>
      <c r="F25" s="1487" t="s">
        <v>625</v>
      </c>
      <c r="G25" s="1493" t="s">
        <v>758</v>
      </c>
      <c r="H25" s="1486" t="s">
        <v>627</v>
      </c>
      <c r="I25" s="1482">
        <v>1010</v>
      </c>
      <c r="J25" s="1493" t="s">
        <v>759</v>
      </c>
      <c r="K25" s="1493" t="s">
        <v>760</v>
      </c>
      <c r="L25" s="1487"/>
      <c r="M25" s="1493" t="s">
        <v>761</v>
      </c>
      <c r="N25" s="1494"/>
      <c r="O25" s="1494"/>
    </row>
    <row r="26" spans="1:16" x14ac:dyDescent="0.25">
      <c r="A26" s="1483">
        <v>24</v>
      </c>
      <c r="B26" s="1484" t="s">
        <v>623</v>
      </c>
      <c r="C26" s="1487" t="s">
        <v>762</v>
      </c>
      <c r="D26" s="1493" t="s">
        <v>756</v>
      </c>
      <c r="E26" s="1487" t="s">
        <v>763</v>
      </c>
      <c r="F26" s="1493" t="s">
        <v>625</v>
      </c>
      <c r="G26" s="1493" t="s">
        <v>764</v>
      </c>
      <c r="H26" s="1482" t="s">
        <v>627</v>
      </c>
      <c r="I26" s="1495">
        <v>1041</v>
      </c>
      <c r="J26" s="1493" t="s">
        <v>765</v>
      </c>
      <c r="K26" s="1487" t="s">
        <v>670</v>
      </c>
      <c r="L26" s="1493"/>
      <c r="M26" s="1493" t="s">
        <v>766</v>
      </c>
      <c r="N26" s="1494" t="s">
        <v>767</v>
      </c>
      <c r="O26" s="1494"/>
    </row>
    <row r="27" spans="1:16" s="1490" customFormat="1" x14ac:dyDescent="0.25">
      <c r="A27" s="1483">
        <v>25</v>
      </c>
      <c r="B27" s="1484" t="s">
        <v>623</v>
      </c>
      <c r="C27" s="1487" t="s">
        <v>750</v>
      </c>
      <c r="D27" s="1487" t="s">
        <v>756</v>
      </c>
      <c r="E27" s="1493" t="s">
        <v>768</v>
      </c>
      <c r="F27" s="1487" t="s">
        <v>642</v>
      </c>
      <c r="G27" s="1493" t="s">
        <v>769</v>
      </c>
      <c r="H27" s="1486" t="s">
        <v>627</v>
      </c>
      <c r="I27" s="1482">
        <v>1023</v>
      </c>
      <c r="J27" s="1493" t="s">
        <v>770</v>
      </c>
      <c r="K27" s="1493"/>
      <c r="L27" s="1487"/>
      <c r="M27" s="1493" t="s">
        <v>771</v>
      </c>
      <c r="N27" s="1494" t="s">
        <v>772</v>
      </c>
      <c r="O27" s="1494"/>
    </row>
    <row r="28" spans="1:16" x14ac:dyDescent="0.25">
      <c r="A28" s="1483">
        <v>26</v>
      </c>
      <c r="B28" s="1484" t="s">
        <v>623</v>
      </c>
      <c r="C28" s="1487" t="s">
        <v>773</v>
      </c>
      <c r="D28" s="1493" t="s">
        <v>774</v>
      </c>
      <c r="E28" s="1487" t="s">
        <v>775</v>
      </c>
      <c r="F28" s="1487" t="s">
        <v>642</v>
      </c>
      <c r="G28" s="1493" t="s">
        <v>776</v>
      </c>
      <c r="H28" s="1482" t="s">
        <v>777</v>
      </c>
      <c r="I28" s="1495">
        <v>4402</v>
      </c>
      <c r="J28" s="1493" t="s">
        <v>778</v>
      </c>
      <c r="K28" s="1487" t="s">
        <v>779</v>
      </c>
      <c r="L28" s="1493"/>
      <c r="M28" s="1493" t="s">
        <v>780</v>
      </c>
      <c r="N28" s="1494" t="s">
        <v>781</v>
      </c>
      <c r="O28" s="1494"/>
    </row>
    <row r="29" spans="1:16" x14ac:dyDescent="0.25">
      <c r="A29" s="1483">
        <v>27</v>
      </c>
      <c r="B29" s="1484" t="s">
        <v>623</v>
      </c>
      <c r="C29" s="1487" t="s">
        <v>782</v>
      </c>
      <c r="D29" s="1493" t="s">
        <v>783</v>
      </c>
      <c r="E29" s="1487" t="s">
        <v>784</v>
      </c>
      <c r="F29" s="1487" t="s">
        <v>625</v>
      </c>
      <c r="G29" s="1493" t="s">
        <v>785</v>
      </c>
      <c r="H29" s="1482" t="s">
        <v>627</v>
      </c>
      <c r="I29" s="1495">
        <v>1017</v>
      </c>
      <c r="J29" s="1493" t="s">
        <v>786</v>
      </c>
      <c r="K29" s="1493" t="s">
        <v>787</v>
      </c>
      <c r="L29" s="1493"/>
      <c r="M29" s="1493" t="s">
        <v>788</v>
      </c>
      <c r="N29" s="1494"/>
      <c r="O29" s="1494"/>
    </row>
    <row r="30" spans="1:16" x14ac:dyDescent="0.25">
      <c r="A30" s="1483">
        <v>28</v>
      </c>
      <c r="B30" s="1484" t="s">
        <v>623</v>
      </c>
      <c r="C30" s="1487" t="s">
        <v>789</v>
      </c>
      <c r="D30" s="1493" t="s">
        <v>783</v>
      </c>
      <c r="E30" s="1487" t="s">
        <v>790</v>
      </c>
      <c r="F30" s="1487" t="s">
        <v>625</v>
      </c>
      <c r="G30" s="1493" t="s">
        <v>791</v>
      </c>
      <c r="H30" s="1482" t="s">
        <v>792</v>
      </c>
      <c r="I30" s="1495">
        <v>3301</v>
      </c>
      <c r="J30" s="1493" t="s">
        <v>793</v>
      </c>
      <c r="K30" s="1487" t="s">
        <v>794</v>
      </c>
      <c r="L30" s="1493"/>
      <c r="M30" s="1493" t="s">
        <v>795</v>
      </c>
      <c r="N30" s="1494" t="s">
        <v>796</v>
      </c>
      <c r="O30" s="1494" t="s">
        <v>796</v>
      </c>
    </row>
    <row r="31" spans="1:16" x14ac:dyDescent="0.25">
      <c r="A31" s="1483">
        <v>29</v>
      </c>
      <c r="B31" s="1484" t="s">
        <v>623</v>
      </c>
      <c r="C31" s="1487" t="s">
        <v>797</v>
      </c>
      <c r="D31" s="1493" t="s">
        <v>567</v>
      </c>
      <c r="E31" s="1487" t="s">
        <v>798</v>
      </c>
      <c r="F31" s="1487" t="s">
        <v>642</v>
      </c>
      <c r="G31" s="1493" t="s">
        <v>799</v>
      </c>
      <c r="H31" s="1482" t="s">
        <v>627</v>
      </c>
      <c r="I31" s="1495"/>
      <c r="J31" s="1493" t="s">
        <v>800</v>
      </c>
      <c r="K31" s="1487" t="s">
        <v>629</v>
      </c>
      <c r="L31" s="1493" t="s">
        <v>801</v>
      </c>
      <c r="M31" s="1493" t="s">
        <v>802</v>
      </c>
      <c r="N31" s="1494" t="s">
        <v>803</v>
      </c>
      <c r="O31" s="1494" t="s">
        <v>803</v>
      </c>
    </row>
    <row r="32" spans="1:16" x14ac:dyDescent="0.25">
      <c r="A32" s="1483">
        <v>30</v>
      </c>
      <c r="B32" s="1484" t="s">
        <v>623</v>
      </c>
      <c r="C32" s="1487" t="s">
        <v>804</v>
      </c>
      <c r="D32" s="1493" t="s">
        <v>567</v>
      </c>
      <c r="E32" s="1487" t="s">
        <v>805</v>
      </c>
      <c r="F32" s="1487" t="s">
        <v>625</v>
      </c>
      <c r="G32" s="1493" t="s">
        <v>806</v>
      </c>
      <c r="H32" s="1482" t="s">
        <v>627</v>
      </c>
      <c r="I32" s="1495">
        <v>1001</v>
      </c>
      <c r="J32" s="1493" t="s">
        <v>807</v>
      </c>
      <c r="K32" s="1487"/>
      <c r="L32" s="1493"/>
      <c r="M32" s="1493" t="s">
        <v>808</v>
      </c>
      <c r="N32" s="1494"/>
      <c r="O32" s="1494"/>
    </row>
    <row r="33" spans="1:15" ht="15" x14ac:dyDescent="0.25">
      <c r="A33" s="1483">
        <v>31</v>
      </c>
      <c r="B33" s="1484" t="s">
        <v>623</v>
      </c>
      <c r="C33" s="1487" t="s">
        <v>1310</v>
      </c>
      <c r="D33" s="1493" t="s">
        <v>1311</v>
      </c>
      <c r="E33" s="1487" t="s">
        <v>1312</v>
      </c>
      <c r="F33" s="1487" t="s">
        <v>642</v>
      </c>
      <c r="G33" s="1493" t="s">
        <v>1313</v>
      </c>
      <c r="H33" s="1482" t="s">
        <v>627</v>
      </c>
      <c r="I33" s="1496">
        <v>1023</v>
      </c>
      <c r="J33" s="1497" t="s">
        <v>1314</v>
      </c>
      <c r="K33" s="1487" t="s">
        <v>1315</v>
      </c>
      <c r="L33" s="1483"/>
      <c r="M33" s="1484" t="s">
        <v>1316</v>
      </c>
      <c r="N33" s="1498" t="s">
        <v>1317</v>
      </c>
      <c r="O33" s="1499" t="s">
        <v>1317</v>
      </c>
    </row>
    <row r="34" spans="1:15" ht="15" x14ac:dyDescent="0.25">
      <c r="A34" s="1483">
        <v>32</v>
      </c>
      <c r="B34" s="1484" t="s">
        <v>623</v>
      </c>
      <c r="C34" s="1487" t="s">
        <v>1318</v>
      </c>
      <c r="D34" s="1493" t="s">
        <v>1319</v>
      </c>
      <c r="E34" s="1487" t="s">
        <v>1320</v>
      </c>
      <c r="F34" s="1487" t="s">
        <v>625</v>
      </c>
      <c r="G34" s="1493" t="s">
        <v>1321</v>
      </c>
      <c r="H34" s="1482" t="s">
        <v>627</v>
      </c>
      <c r="I34" s="1496">
        <v>1010</v>
      </c>
      <c r="J34" s="1497" t="s">
        <v>1322</v>
      </c>
      <c r="K34" s="1487" t="s">
        <v>629</v>
      </c>
      <c r="L34" s="1483"/>
      <c r="M34" s="1484" t="s">
        <v>1323</v>
      </c>
      <c r="N34" s="1498"/>
      <c r="O34" s="1498"/>
    </row>
  </sheetData>
  <mergeCells count="1">
    <mergeCell ref="A1:O1"/>
  </mergeCells>
  <hyperlinks>
    <hyperlink ref="N3" r:id="rId1" display="http://www.gsa.al/" xr:uid="{00000000-0004-0000-1600-000000000000}"/>
    <hyperlink ref="O3" r:id="rId2" display="http://www.gsa.al/" xr:uid="{00000000-0004-0000-1600-000001000000}"/>
    <hyperlink ref="N4" r:id="rId3" display="https://www.gen-i.eu/at/en/" xr:uid="{00000000-0004-0000-1600-000002000000}"/>
    <hyperlink ref="O4" r:id="rId4" xr:uid="{00000000-0004-0000-1600-000003000000}"/>
    <hyperlink ref="N5" r:id="rId5" display="http://www.albesptc.al/" xr:uid="{00000000-0004-0000-1600-000004000000}"/>
    <hyperlink ref="O5" r:id="rId6" display="http://www.albesptc.al/" xr:uid="{00000000-0004-0000-1600-000005000000}"/>
    <hyperlink ref="N6" r:id="rId7" display="http://www.kesh.al/" xr:uid="{00000000-0004-0000-1600-000006000000}"/>
    <hyperlink ref="O6" r:id="rId8" display="http://www.kesh.al/" xr:uid="{00000000-0004-0000-1600-000007000000}"/>
    <hyperlink ref="N7" r:id="rId9" display="http://www.noaenergy.al/" xr:uid="{00000000-0004-0000-1600-000008000000}"/>
    <hyperlink ref="N8" r:id="rId10" display="http://www.ost.al/" xr:uid="{00000000-0004-0000-1600-000009000000}"/>
    <hyperlink ref="O8" r:id="rId11" display="http://www.ost.al/te-dhena/" xr:uid="{00000000-0004-0000-1600-00000A000000}"/>
    <hyperlink ref="N9" r:id="rId12" display="http://www.infotelecom.al/" xr:uid="{00000000-0004-0000-1600-00000B000000}"/>
    <hyperlink ref="N10" r:id="rId13" display="http://www.rnrgy.com/" xr:uid="{00000000-0004-0000-1600-00000C000000}"/>
    <hyperlink ref="O10" r:id="rId14" display="http://www.rnrgy.com/" xr:uid="{00000000-0004-0000-1600-00000D000000}"/>
    <hyperlink ref="O12" r:id="rId15" xr:uid="{00000000-0004-0000-1600-00000E000000}"/>
    <hyperlink ref="N13" r:id="rId16" xr:uid="{00000000-0004-0000-1600-00000F000000}"/>
    <hyperlink ref="N15" r:id="rId17" xr:uid="{00000000-0004-0000-1600-000010000000}"/>
    <hyperlink ref="N17" r:id="rId18" xr:uid="{00000000-0004-0000-1600-000011000000}"/>
    <hyperlink ref="N16" r:id="rId19" xr:uid="{00000000-0004-0000-1600-000012000000}"/>
    <hyperlink ref="O16" r:id="rId20" xr:uid="{00000000-0004-0000-1600-000013000000}"/>
    <hyperlink ref="N18" r:id="rId21" xr:uid="{00000000-0004-0000-1600-000014000000}"/>
    <hyperlink ref="N19" r:id="rId22" xr:uid="{00000000-0004-0000-1600-000015000000}"/>
    <hyperlink ref="O19" r:id="rId23" xr:uid="{00000000-0004-0000-1600-000016000000}"/>
    <hyperlink ref="N20" r:id="rId24" xr:uid="{00000000-0004-0000-1600-000017000000}"/>
    <hyperlink ref="N21" r:id="rId25" xr:uid="{00000000-0004-0000-1600-000018000000}"/>
    <hyperlink ref="N23" r:id="rId26" xr:uid="{00000000-0004-0000-1600-000019000000}"/>
    <hyperlink ref="O23" r:id="rId27" xr:uid="{00000000-0004-0000-1600-00001A000000}"/>
    <hyperlink ref="N24" r:id="rId28" xr:uid="{00000000-0004-0000-1600-00001B000000}"/>
    <hyperlink ref="N26" r:id="rId29" xr:uid="{00000000-0004-0000-1600-00001C000000}"/>
    <hyperlink ref="N27" r:id="rId30" xr:uid="{00000000-0004-0000-1600-00001D000000}"/>
    <hyperlink ref="N31" r:id="rId31" xr:uid="{00000000-0004-0000-1600-00001E000000}"/>
    <hyperlink ref="O31" r:id="rId32" xr:uid="{00000000-0004-0000-1600-00001F000000}"/>
    <hyperlink ref="N33" r:id="rId33" xr:uid="{00000000-0004-0000-1600-000020000000}"/>
    <hyperlink ref="O33" r:id="rId34" xr:uid="{00000000-0004-0000-1600-000021000000}"/>
  </hyperlinks>
  <pageMargins left="0.7" right="0.7" top="0.75" bottom="0.75" header="0.3" footer="0.3"/>
  <pageSetup paperSize="9" scale="38" fitToHeight="2" orientation="landscape" horizontalDpi="4294967294" verticalDpi="4294967294" r:id="rId3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2"/>
  <sheetViews>
    <sheetView zoomScaleNormal="100" zoomScaleSheetLayoutView="84" workbookViewId="0">
      <selection activeCell="B22" sqref="B22:D22"/>
    </sheetView>
  </sheetViews>
  <sheetFormatPr defaultColWidth="9.140625" defaultRowHeight="11.25" x14ac:dyDescent="0.2"/>
  <cols>
    <col min="1" max="1" width="3.5703125" style="98" bestFit="1" customWidth="1"/>
    <col min="2" max="2" width="69.140625" style="98" bestFit="1" customWidth="1"/>
    <col min="3" max="3" width="17" style="84" bestFit="1" customWidth="1"/>
    <col min="4" max="4" width="9" style="98" bestFit="1" customWidth="1"/>
    <col min="5" max="16384" width="9.140625" style="98"/>
  </cols>
  <sheetData>
    <row r="1" spans="1:7" ht="16.5" thickBot="1" x14ac:dyDescent="0.3">
      <c r="A1" s="1617" t="s">
        <v>825</v>
      </c>
      <c r="B1" s="1618"/>
      <c r="C1" s="1618"/>
      <c r="D1" s="1619"/>
      <c r="E1" s="387"/>
      <c r="F1" s="387"/>
      <c r="G1" s="387"/>
    </row>
    <row r="2" spans="1:7" x14ac:dyDescent="0.2">
      <c r="A2" s="362">
        <v>1</v>
      </c>
      <c r="B2" s="363" t="s">
        <v>310</v>
      </c>
      <c r="C2" s="80" t="s">
        <v>308</v>
      </c>
      <c r="D2" s="364">
        <v>2537930</v>
      </c>
    </row>
    <row r="3" spans="1:7" ht="12.75" thickBot="1" x14ac:dyDescent="0.25">
      <c r="A3" s="365">
        <v>2</v>
      </c>
      <c r="B3" s="366" t="s">
        <v>304</v>
      </c>
      <c r="C3" s="81"/>
      <c r="D3" s="1070">
        <v>1423452</v>
      </c>
    </row>
    <row r="4" spans="1:7" x14ac:dyDescent="0.2">
      <c r="A4" s="367">
        <v>3</v>
      </c>
      <c r="B4" s="82" t="s">
        <v>303</v>
      </c>
      <c r="C4" s="1083" t="s">
        <v>826</v>
      </c>
      <c r="D4" s="1085">
        <f>D5+D6+D7</f>
        <v>1105184</v>
      </c>
      <c r="E4" s="361"/>
      <c r="F4" s="361"/>
      <c r="G4" s="361"/>
    </row>
    <row r="5" spans="1:7" x14ac:dyDescent="0.2">
      <c r="A5" s="368">
        <v>3.1</v>
      </c>
      <c r="B5" s="369" t="s">
        <v>297</v>
      </c>
      <c r="C5" s="1073"/>
      <c r="D5" s="1086">
        <v>465730</v>
      </c>
      <c r="E5" s="361"/>
      <c r="F5" s="361"/>
      <c r="G5" s="361"/>
    </row>
    <row r="6" spans="1:7" x14ac:dyDescent="0.2">
      <c r="A6" s="368">
        <v>3.2</v>
      </c>
      <c r="B6" s="369" t="s">
        <v>298</v>
      </c>
      <c r="C6" s="1073"/>
      <c r="D6" s="1087">
        <v>571068</v>
      </c>
      <c r="E6" s="361"/>
      <c r="F6" s="361"/>
      <c r="G6" s="361"/>
    </row>
    <row r="7" spans="1:7" ht="12" thickBot="1" x14ac:dyDescent="0.25">
      <c r="A7" s="370">
        <v>3.3</v>
      </c>
      <c r="B7" s="371" t="s">
        <v>299</v>
      </c>
      <c r="C7" s="1084"/>
      <c r="D7" s="1088">
        <v>68386</v>
      </c>
      <c r="E7" s="361"/>
      <c r="F7" s="361"/>
      <c r="G7" s="361"/>
    </row>
    <row r="8" spans="1:7" x14ac:dyDescent="0.2">
      <c r="A8" s="367">
        <v>4</v>
      </c>
      <c r="B8" s="82" t="s">
        <v>489</v>
      </c>
      <c r="C8" s="1083" t="s">
        <v>412</v>
      </c>
      <c r="D8" s="1089">
        <f>D9+D10+D11+D12+D13</f>
        <v>1105184</v>
      </c>
      <c r="F8" s="361">
        <f>D4-D8</f>
        <v>0</v>
      </c>
    </row>
    <row r="9" spans="1:7" ht="12" x14ac:dyDescent="0.2">
      <c r="A9" s="372">
        <v>4.0999999999999996</v>
      </c>
      <c r="B9" s="89" t="s">
        <v>281</v>
      </c>
      <c r="C9" s="1084"/>
      <c r="D9" s="1090">
        <v>507126</v>
      </c>
    </row>
    <row r="10" spans="1:7" ht="12" x14ac:dyDescent="0.2">
      <c r="A10" s="372">
        <v>4.2</v>
      </c>
      <c r="B10" s="448" t="s">
        <v>301</v>
      </c>
      <c r="C10" s="1073"/>
      <c r="D10" s="1091">
        <v>588752</v>
      </c>
    </row>
    <row r="11" spans="1:7" ht="12" x14ac:dyDescent="0.2">
      <c r="A11" s="372">
        <v>4.3</v>
      </c>
      <c r="B11" s="449" t="s">
        <v>302</v>
      </c>
      <c r="C11" s="1073"/>
      <c r="D11" s="1092">
        <v>9211</v>
      </c>
      <c r="E11" s="361"/>
      <c r="F11" s="361"/>
    </row>
    <row r="12" spans="1:7" x14ac:dyDescent="0.2">
      <c r="A12" s="372">
        <v>4.4000000000000004</v>
      </c>
      <c r="B12" s="450" t="s">
        <v>413</v>
      </c>
      <c r="C12" s="1073"/>
      <c r="D12" s="1093">
        <v>0</v>
      </c>
      <c r="E12" s="361"/>
      <c r="F12" s="361"/>
    </row>
    <row r="13" spans="1:7" ht="12" thickBot="1" x14ac:dyDescent="0.25">
      <c r="A13" s="372">
        <v>4.5</v>
      </c>
      <c r="B13" s="451" t="s">
        <v>300</v>
      </c>
      <c r="C13" s="1081"/>
      <c r="D13" s="1088">
        <v>95</v>
      </c>
      <c r="E13" s="361"/>
      <c r="F13" s="361"/>
    </row>
    <row r="14" spans="1:7" ht="12" thickBot="1" x14ac:dyDescent="0.25">
      <c r="A14" s="1074"/>
      <c r="B14" s="1094"/>
      <c r="C14" s="1095"/>
      <c r="D14" s="1096"/>
      <c r="E14" s="361"/>
      <c r="F14" s="361"/>
    </row>
    <row r="15" spans="1:7" x14ac:dyDescent="0.2">
      <c r="A15" s="1075">
        <v>7</v>
      </c>
      <c r="B15" s="1097" t="s">
        <v>306</v>
      </c>
      <c r="C15" s="1083"/>
      <c r="D15" s="412">
        <f>D16+D17+D18</f>
        <v>2762346.6912033297</v>
      </c>
      <c r="E15" s="361"/>
      <c r="F15" s="361"/>
    </row>
    <row r="16" spans="1:7" ht="12" x14ac:dyDescent="0.2">
      <c r="A16" s="1076">
        <v>7.1</v>
      </c>
      <c r="B16" s="1078" t="s">
        <v>511</v>
      </c>
      <c r="C16" s="1073"/>
      <c r="D16" s="1071">
        <v>2287108.6912033297</v>
      </c>
      <c r="E16" s="361"/>
      <c r="F16" s="361"/>
    </row>
    <row r="17" spans="1:6" x14ac:dyDescent="0.2">
      <c r="A17" s="1076">
        <v>7.2</v>
      </c>
      <c r="B17" s="1078" t="s">
        <v>522</v>
      </c>
      <c r="C17" s="1073"/>
      <c r="D17" s="1079">
        <v>241312</v>
      </c>
      <c r="E17" s="1072"/>
      <c r="F17" s="361"/>
    </row>
    <row r="18" spans="1:6" ht="12" thickBot="1" x14ac:dyDescent="0.25">
      <c r="A18" s="1076">
        <v>7.3</v>
      </c>
      <c r="B18" s="1080" t="s">
        <v>305</v>
      </c>
      <c r="C18" s="1081"/>
      <c r="D18" s="1082">
        <v>233926</v>
      </c>
      <c r="E18" s="361"/>
      <c r="F18" s="361"/>
    </row>
    <row r="19" spans="1:6" ht="12" thickBot="1" x14ac:dyDescent="0.25">
      <c r="A19" s="373"/>
      <c r="B19" s="385"/>
      <c r="C19" s="1077"/>
      <c r="D19" s="425"/>
      <c r="E19" s="361"/>
      <c r="F19" s="361"/>
    </row>
    <row r="20" spans="1:6" ht="12" thickBot="1" x14ac:dyDescent="0.25">
      <c r="A20" s="374">
        <v>8</v>
      </c>
      <c r="B20" s="504" t="s">
        <v>307</v>
      </c>
      <c r="C20" s="504" t="s">
        <v>309</v>
      </c>
      <c r="D20" s="505">
        <f>D10/D15*100</f>
        <v>21.313472413686373</v>
      </c>
      <c r="E20" s="361"/>
      <c r="F20" s="361"/>
    </row>
    <row r="22" spans="1:6" x14ac:dyDescent="0.2">
      <c r="B22" s="1620" t="s">
        <v>492</v>
      </c>
      <c r="C22" s="1621"/>
      <c r="D22" s="1622"/>
    </row>
  </sheetData>
  <mergeCells count="2">
    <mergeCell ref="A1:D1"/>
    <mergeCell ref="B22:D22"/>
  </mergeCells>
  <pageMargins left="0.7" right="0.7" top="0.75" bottom="0.75" header="0.3" footer="0.3"/>
  <pageSetup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2"/>
  <sheetViews>
    <sheetView view="pageBreakPreview" topLeftCell="A13" zoomScaleSheetLayoutView="100" workbookViewId="0">
      <selection activeCell="J43" sqref="J43:M43"/>
    </sheetView>
  </sheetViews>
  <sheetFormatPr defaultColWidth="9.140625" defaultRowHeight="12.75" x14ac:dyDescent="0.2"/>
  <cols>
    <col min="1" max="1" width="55.28515625" style="821" bestFit="1" customWidth="1"/>
    <col min="2" max="2" width="30.140625" style="821" bestFit="1" customWidth="1"/>
    <col min="3" max="3" width="9.85546875" style="821" bestFit="1" customWidth="1"/>
    <col min="4" max="4" width="9.7109375" style="821" customWidth="1"/>
    <col min="5" max="5" width="10.28515625" style="821" customWidth="1"/>
    <col min="6" max="6" width="9.85546875" style="821" bestFit="1" customWidth="1"/>
    <col min="7" max="7" width="9.85546875" style="821" customWidth="1"/>
    <col min="8" max="8" width="10.28515625" style="821" customWidth="1"/>
    <col min="9" max="9" width="11.140625" style="821" customWidth="1"/>
    <col min="10" max="10" width="11.7109375" style="821" customWidth="1"/>
    <col min="11" max="11" width="9.5703125" style="821" customWidth="1"/>
    <col min="12" max="12" width="10.5703125" style="821" customWidth="1"/>
    <col min="13" max="13" width="9.85546875" style="821" customWidth="1"/>
    <col min="14" max="14" width="10.28515625" style="821" customWidth="1"/>
    <col min="15" max="15" width="20.42578125" style="821" bestFit="1" customWidth="1"/>
    <col min="16" max="16" width="17.28515625" style="821" bestFit="1" customWidth="1"/>
    <col min="17" max="16384" width="9.140625" style="821"/>
  </cols>
  <sheetData>
    <row r="1" spans="1:16" ht="12.75" customHeight="1" thickBot="1" x14ac:dyDescent="0.25">
      <c r="A1" s="1626" t="s">
        <v>822</v>
      </c>
      <c r="B1" s="1626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</row>
    <row r="2" spans="1:16" ht="15.75" customHeight="1" x14ac:dyDescent="0.2">
      <c r="A2" s="1627" t="s">
        <v>527</v>
      </c>
      <c r="B2" s="822" t="s">
        <v>528</v>
      </c>
      <c r="C2" s="1624" t="s">
        <v>11</v>
      </c>
      <c r="D2" s="1624" t="s">
        <v>12</v>
      </c>
      <c r="E2" s="1624" t="s">
        <v>13</v>
      </c>
      <c r="F2" s="1624" t="s">
        <v>14</v>
      </c>
      <c r="G2" s="1624" t="s">
        <v>15</v>
      </c>
      <c r="H2" s="1624" t="s">
        <v>16</v>
      </c>
      <c r="I2" s="1624" t="s">
        <v>17</v>
      </c>
      <c r="J2" s="1624" t="s">
        <v>18</v>
      </c>
      <c r="K2" s="1624" t="s">
        <v>19</v>
      </c>
      <c r="L2" s="1624" t="s">
        <v>20</v>
      </c>
      <c r="M2" s="1624" t="s">
        <v>821</v>
      </c>
      <c r="N2" s="1624" t="s">
        <v>22</v>
      </c>
      <c r="O2" s="1624" t="s">
        <v>529</v>
      </c>
    </row>
    <row r="3" spans="1:16" ht="24" customHeight="1" thickBot="1" x14ac:dyDescent="0.25">
      <c r="A3" s="1628"/>
      <c r="B3" s="823" t="s">
        <v>68</v>
      </c>
      <c r="C3" s="1625"/>
      <c r="D3" s="1625"/>
      <c r="E3" s="1625"/>
      <c r="F3" s="1625"/>
      <c r="G3" s="1625"/>
      <c r="H3" s="1625"/>
      <c r="I3" s="1625"/>
      <c r="J3" s="1625"/>
      <c r="K3" s="1625"/>
      <c r="L3" s="1625"/>
      <c r="M3" s="1625"/>
      <c r="N3" s="1625"/>
      <c r="O3" s="1625"/>
    </row>
    <row r="4" spans="1:16" ht="15" x14ac:dyDescent="0.25">
      <c r="A4" s="824" t="s">
        <v>530</v>
      </c>
      <c r="B4" s="825">
        <v>1</v>
      </c>
      <c r="C4" s="826">
        <v>665047.86200922995</v>
      </c>
      <c r="D4" s="827">
        <v>599426.61546958995</v>
      </c>
      <c r="E4" s="828">
        <v>350763.17896262999</v>
      </c>
      <c r="F4" s="827">
        <v>318558.07883673004</v>
      </c>
      <c r="G4" s="828"/>
      <c r="H4" s="829"/>
      <c r="I4" s="829"/>
      <c r="J4" s="829"/>
      <c r="K4" s="828"/>
      <c r="L4" s="829"/>
      <c r="M4" s="829"/>
      <c r="N4" s="829"/>
      <c r="O4" s="830">
        <f t="shared" ref="O4:O17" si="0">SUM(C4:N4)</f>
        <v>1933795.7352781799</v>
      </c>
      <c r="P4" s="831"/>
    </row>
    <row r="5" spans="1:16" ht="15" x14ac:dyDescent="0.25">
      <c r="A5" s="832" t="s">
        <v>531</v>
      </c>
      <c r="B5" s="833">
        <v>2</v>
      </c>
      <c r="C5" s="834">
        <v>59687.146604000001</v>
      </c>
      <c r="D5" s="835">
        <v>29705.13786499999</v>
      </c>
      <c r="E5" s="836">
        <v>75556.248686999999</v>
      </c>
      <c r="F5" s="835">
        <v>68977.291501</v>
      </c>
      <c r="G5" s="836"/>
      <c r="H5" s="829"/>
      <c r="I5" s="829"/>
      <c r="J5" s="829"/>
      <c r="K5" s="829"/>
      <c r="L5" s="829"/>
      <c r="M5" s="829"/>
      <c r="N5" s="829"/>
      <c r="O5" s="830">
        <f t="shared" si="0"/>
        <v>233925.82465699999</v>
      </c>
      <c r="P5" s="831"/>
    </row>
    <row r="6" spans="1:16" ht="15.75" thickBot="1" x14ac:dyDescent="0.3">
      <c r="A6" s="837" t="s">
        <v>532</v>
      </c>
      <c r="B6" s="838">
        <v>3</v>
      </c>
      <c r="C6" s="839">
        <v>129234.30417100003</v>
      </c>
      <c r="D6" s="839">
        <v>69918.765417000002</v>
      </c>
      <c r="E6" s="839">
        <v>138214.506941</v>
      </c>
      <c r="F6" s="839">
        <v>127255.93015800003</v>
      </c>
      <c r="G6" s="834"/>
      <c r="H6" s="834"/>
      <c r="I6" s="834"/>
      <c r="J6" s="829"/>
      <c r="K6" s="840"/>
      <c r="L6" s="834"/>
      <c r="M6" s="834"/>
      <c r="N6" s="834"/>
      <c r="O6" s="841">
        <f t="shared" si="0"/>
        <v>464623.50668700004</v>
      </c>
      <c r="P6" s="831"/>
    </row>
    <row r="7" spans="1:16" ht="15" x14ac:dyDescent="0.25">
      <c r="A7" s="832" t="s">
        <v>533</v>
      </c>
      <c r="B7" s="842">
        <v>4</v>
      </c>
      <c r="C7" s="843">
        <v>13532.286451000002</v>
      </c>
      <c r="D7" s="844">
        <v>6557.9997020000001</v>
      </c>
      <c r="E7" s="843">
        <v>13088.645256999998</v>
      </c>
      <c r="F7" s="844">
        <v>12741.171842</v>
      </c>
      <c r="G7" s="843"/>
      <c r="H7" s="828"/>
      <c r="I7" s="828"/>
      <c r="J7" s="828"/>
      <c r="K7" s="845"/>
      <c r="L7" s="828"/>
      <c r="M7" s="828"/>
      <c r="N7" s="828"/>
      <c r="O7" s="846">
        <f>SUM(C7:N7)</f>
        <v>45920.103252000001</v>
      </c>
      <c r="P7" s="831"/>
    </row>
    <row r="8" spans="1:16" ht="15" x14ac:dyDescent="0.25">
      <c r="A8" s="832" t="s">
        <v>534</v>
      </c>
      <c r="B8" s="833">
        <v>5</v>
      </c>
      <c r="C8" s="834">
        <v>19005.690811</v>
      </c>
      <c r="D8" s="847">
        <v>17988.415213999997</v>
      </c>
      <c r="E8" s="834">
        <v>18262.031483000002</v>
      </c>
      <c r="F8" s="847">
        <v>12702.617977</v>
      </c>
      <c r="G8" s="834"/>
      <c r="H8" s="829"/>
      <c r="I8" s="829"/>
      <c r="J8" s="829"/>
      <c r="K8" s="829"/>
      <c r="L8" s="829"/>
      <c r="M8" s="829"/>
      <c r="N8" s="829"/>
      <c r="O8" s="830">
        <f t="shared" si="0"/>
        <v>67958.755485000001</v>
      </c>
      <c r="P8" s="831"/>
    </row>
    <row r="9" spans="1:16" ht="15" x14ac:dyDescent="0.25">
      <c r="A9" s="832" t="s">
        <v>535</v>
      </c>
      <c r="B9" s="833">
        <v>6</v>
      </c>
      <c r="C9" s="834">
        <v>41733.197191059997</v>
      </c>
      <c r="D9" s="847">
        <v>21698.552745999998</v>
      </c>
      <c r="E9" s="834">
        <v>32665.912219999998</v>
      </c>
      <c r="F9" s="847">
        <v>20161.360438</v>
      </c>
      <c r="G9" s="834"/>
      <c r="H9" s="829"/>
      <c r="I9" s="829"/>
      <c r="J9" s="829"/>
      <c r="K9" s="829"/>
      <c r="L9" s="829"/>
      <c r="M9" s="829"/>
      <c r="N9" s="829"/>
      <c r="O9" s="830">
        <f t="shared" si="0"/>
        <v>116259.02259506</v>
      </c>
      <c r="P9" s="831"/>
    </row>
    <row r="10" spans="1:16" ht="15" x14ac:dyDescent="0.25">
      <c r="A10" s="832" t="s">
        <v>536</v>
      </c>
      <c r="B10" s="848">
        <v>7</v>
      </c>
      <c r="C10" s="834">
        <v>30090.275579000001</v>
      </c>
      <c r="D10" s="847">
        <v>33918.655787000003</v>
      </c>
      <c r="E10" s="834">
        <v>31602.328041000001</v>
      </c>
      <c r="F10" s="847">
        <v>23208.897580000001</v>
      </c>
      <c r="G10" s="834"/>
      <c r="H10" s="829"/>
      <c r="I10" s="829"/>
      <c r="J10" s="829"/>
      <c r="K10" s="829"/>
      <c r="L10" s="829"/>
      <c r="M10" s="829"/>
      <c r="N10" s="829"/>
      <c r="O10" s="830">
        <f t="shared" si="0"/>
        <v>118820.15698700001</v>
      </c>
      <c r="P10" s="831"/>
    </row>
    <row r="11" spans="1:16" ht="15" x14ac:dyDescent="0.25">
      <c r="A11" s="832" t="s">
        <v>537</v>
      </c>
      <c r="B11" s="833">
        <v>8</v>
      </c>
      <c r="C11" s="829">
        <v>35169.112156999996</v>
      </c>
      <c r="D11" s="849">
        <v>30291.240725000003</v>
      </c>
      <c r="E11" s="829">
        <v>23019.474604000003</v>
      </c>
      <c r="F11" s="849">
        <v>20042.961656999996</v>
      </c>
      <c r="G11" s="829"/>
      <c r="H11" s="829"/>
      <c r="I11" s="829"/>
      <c r="J11" s="829"/>
      <c r="K11" s="829"/>
      <c r="L11" s="829"/>
      <c r="M11" s="829"/>
      <c r="N11" s="829"/>
      <c r="O11" s="830">
        <f t="shared" si="0"/>
        <v>108522.78914299999</v>
      </c>
      <c r="P11" s="831"/>
    </row>
    <row r="12" spans="1:16" ht="15.75" thickBot="1" x14ac:dyDescent="0.3">
      <c r="A12" s="832" t="s">
        <v>538</v>
      </c>
      <c r="B12" s="833">
        <v>9</v>
      </c>
      <c r="C12" s="829">
        <v>44270.606322729996</v>
      </c>
      <c r="D12" s="849">
        <v>41089.788443869991</v>
      </c>
      <c r="E12" s="829">
        <v>36362.760889750003</v>
      </c>
      <c r="F12" s="849">
        <v>34900.490372949993</v>
      </c>
      <c r="G12" s="829"/>
      <c r="H12" s="829"/>
      <c r="I12" s="829"/>
      <c r="J12" s="834"/>
      <c r="K12" s="834"/>
      <c r="L12" s="834"/>
      <c r="M12" s="834"/>
      <c r="N12" s="840"/>
      <c r="O12" s="850">
        <f t="shared" si="0"/>
        <v>156623.6460293</v>
      </c>
      <c r="P12" s="831"/>
    </row>
    <row r="13" spans="1:16" ht="15" x14ac:dyDescent="0.25">
      <c r="A13" s="851" t="s">
        <v>539</v>
      </c>
      <c r="B13" s="852" t="s">
        <v>31</v>
      </c>
      <c r="C13" s="853">
        <v>387716.81999999989</v>
      </c>
      <c r="D13" s="853">
        <v>265661.81200000009</v>
      </c>
      <c r="E13" s="854">
        <v>250922.47699999998</v>
      </c>
      <c r="F13" s="853">
        <v>199680.50200000001</v>
      </c>
      <c r="G13" s="853"/>
      <c r="H13" s="853"/>
      <c r="I13" s="853"/>
      <c r="J13" s="855"/>
      <c r="K13" s="853"/>
      <c r="L13" s="856"/>
      <c r="M13" s="853"/>
      <c r="N13" s="857"/>
      <c r="O13" s="858">
        <f t="shared" si="0"/>
        <v>1103981.611</v>
      </c>
      <c r="P13" s="831"/>
    </row>
    <row r="14" spans="1:16" ht="15" x14ac:dyDescent="0.25">
      <c r="A14" s="859" t="s">
        <v>540</v>
      </c>
      <c r="B14" s="860" t="s">
        <v>541</v>
      </c>
      <c r="C14" s="861">
        <v>51363.784000000007</v>
      </c>
      <c r="D14" s="862">
        <v>63211.92300000001</v>
      </c>
      <c r="E14" s="863">
        <v>131284.15099999998</v>
      </c>
      <c r="F14" s="862">
        <v>135881.34699999998</v>
      </c>
      <c r="G14" s="863"/>
      <c r="H14" s="863"/>
      <c r="I14" s="863"/>
      <c r="J14" s="864"/>
      <c r="K14" s="863"/>
      <c r="L14" s="862"/>
      <c r="M14" s="863"/>
      <c r="N14" s="865"/>
      <c r="O14" s="866">
        <f t="shared" si="0"/>
        <v>381741.20499999996</v>
      </c>
      <c r="P14" s="831"/>
    </row>
    <row r="15" spans="1:16" ht="15.75" thickBot="1" x14ac:dyDescent="0.3">
      <c r="A15" s="867" t="s">
        <v>542</v>
      </c>
      <c r="B15" s="868" t="s">
        <v>543</v>
      </c>
      <c r="C15" s="869">
        <f>C13-C14</f>
        <v>336353.03599999991</v>
      </c>
      <c r="D15" s="870">
        <f>D13-D14</f>
        <v>202449.88900000008</v>
      </c>
      <c r="E15" s="869">
        <f>E13-E14</f>
        <v>119638.326</v>
      </c>
      <c r="F15" s="869">
        <f>F13-F14</f>
        <v>63799.155000000028</v>
      </c>
      <c r="G15" s="869">
        <f t="shared" ref="G15:N15" si="1">G13-G14</f>
        <v>0</v>
      </c>
      <c r="H15" s="870">
        <f t="shared" si="1"/>
        <v>0</v>
      </c>
      <c r="I15" s="869">
        <f t="shared" si="1"/>
        <v>0</v>
      </c>
      <c r="J15" s="871">
        <f t="shared" si="1"/>
        <v>0</v>
      </c>
      <c r="K15" s="871">
        <f t="shared" si="1"/>
        <v>0</v>
      </c>
      <c r="L15" s="871">
        <f t="shared" si="1"/>
        <v>0</v>
      </c>
      <c r="M15" s="871">
        <f t="shared" si="1"/>
        <v>0</v>
      </c>
      <c r="N15" s="871">
        <f t="shared" si="1"/>
        <v>0</v>
      </c>
      <c r="O15" s="872">
        <f>O14-O13</f>
        <v>-722240.40600000008</v>
      </c>
      <c r="P15" s="831"/>
    </row>
    <row r="16" spans="1:16" ht="13.5" customHeight="1" x14ac:dyDescent="0.25">
      <c r="A16" s="873" t="s">
        <v>544</v>
      </c>
      <c r="B16" s="842" t="s">
        <v>545</v>
      </c>
      <c r="C16" s="826">
        <f t="shared" ref="C16:N16" si="2">(C4+C5+C6+C7+C8+C9+C11+C12+C14+C10)</f>
        <v>1089134.2652960198</v>
      </c>
      <c r="D16" s="826">
        <f t="shared" si="2"/>
        <v>913807.0943694599</v>
      </c>
      <c r="E16" s="826">
        <f t="shared" si="2"/>
        <v>850819.23808538006</v>
      </c>
      <c r="F16" s="826">
        <f t="shared" si="2"/>
        <v>774430.14736267994</v>
      </c>
      <c r="G16" s="826">
        <f t="shared" si="2"/>
        <v>0</v>
      </c>
      <c r="H16" s="826">
        <f t="shared" si="2"/>
        <v>0</v>
      </c>
      <c r="I16" s="826">
        <f t="shared" si="2"/>
        <v>0</v>
      </c>
      <c r="J16" s="826">
        <f t="shared" si="2"/>
        <v>0</v>
      </c>
      <c r="K16" s="826">
        <f t="shared" si="2"/>
        <v>0</v>
      </c>
      <c r="L16" s="826">
        <f t="shared" si="2"/>
        <v>0</v>
      </c>
      <c r="M16" s="826">
        <f t="shared" si="2"/>
        <v>0</v>
      </c>
      <c r="N16" s="826">
        <f t="shared" si="2"/>
        <v>0</v>
      </c>
      <c r="O16" s="874">
        <f t="shared" si="0"/>
        <v>3628190.7451135395</v>
      </c>
      <c r="P16" s="831"/>
    </row>
    <row r="17" spans="1:16" ht="15" x14ac:dyDescent="0.25">
      <c r="A17" s="875" t="s">
        <v>546</v>
      </c>
      <c r="B17" s="833">
        <v>13</v>
      </c>
      <c r="C17" s="876">
        <v>25216.343161029934</v>
      </c>
      <c r="D17" s="849">
        <v>17109.895603809833</v>
      </c>
      <c r="E17" s="829">
        <v>19532.487093539952</v>
      </c>
      <c r="F17" s="849">
        <v>18150.765432890057</v>
      </c>
      <c r="G17" s="829"/>
      <c r="H17" s="829"/>
      <c r="I17" s="829"/>
      <c r="J17" s="829"/>
      <c r="K17" s="829"/>
      <c r="L17" s="849"/>
      <c r="M17" s="829"/>
      <c r="N17" s="829"/>
      <c r="O17" s="874">
        <f t="shared" si="0"/>
        <v>80009.491291269776</v>
      </c>
      <c r="P17" s="831"/>
    </row>
    <row r="18" spans="1:16" ht="15" x14ac:dyDescent="0.25">
      <c r="A18" s="875" t="s">
        <v>547</v>
      </c>
      <c r="B18" s="833" t="s">
        <v>548</v>
      </c>
      <c r="C18" s="877">
        <f>+C17/C16*100</f>
        <v>2.3152648818900476</v>
      </c>
      <c r="D18" s="878">
        <f t="shared" ref="D18:M18" si="3">+D17/D16*100</f>
        <v>1.872375002255362</v>
      </c>
      <c r="E18" s="879">
        <f t="shared" si="3"/>
        <v>2.2957270145294784</v>
      </c>
      <c r="F18" s="880">
        <f t="shared" si="3"/>
        <v>2.3437575996624673</v>
      </c>
      <c r="G18" s="879" t="e">
        <f>+G17/G16*100</f>
        <v>#DIV/0!</v>
      </c>
      <c r="H18" s="879" t="e">
        <f>+H17/H16*100</f>
        <v>#DIV/0!</v>
      </c>
      <c r="I18" s="879" t="e">
        <f t="shared" ref="I18" si="4">+I17/I16*100</f>
        <v>#DIV/0!</v>
      </c>
      <c r="J18" s="879" t="e">
        <f>+J17/J16*100</f>
        <v>#DIV/0!</v>
      </c>
      <c r="K18" s="879">
        <v>1.9026902525668747</v>
      </c>
      <c r="L18" s="880" t="e">
        <f t="shared" si="3"/>
        <v>#DIV/0!</v>
      </c>
      <c r="M18" s="879" t="e">
        <f t="shared" si="3"/>
        <v>#DIV/0!</v>
      </c>
      <c r="N18" s="879" t="e">
        <f>+N17/N16*100</f>
        <v>#DIV/0!</v>
      </c>
      <c r="O18" s="881">
        <f>+O17/O16*100</f>
        <v>2.2052173359139635</v>
      </c>
      <c r="P18" s="831"/>
    </row>
    <row r="19" spans="1:16" ht="15.75" thickBot="1" x14ac:dyDescent="0.3">
      <c r="A19" s="882" t="s">
        <v>549</v>
      </c>
      <c r="B19" s="883" t="s">
        <v>550</v>
      </c>
      <c r="C19" s="884">
        <f>C16-C17</f>
        <v>1063917.9221349899</v>
      </c>
      <c r="D19" s="885">
        <f t="shared" ref="D19:E19" si="5">D16-D17</f>
        <v>896697.19876565004</v>
      </c>
      <c r="E19" s="840">
        <f t="shared" si="5"/>
        <v>831286.75099184015</v>
      </c>
      <c r="F19" s="886">
        <f>F16-F17</f>
        <v>756279.3819297899</v>
      </c>
      <c r="G19" s="840">
        <f t="shared" ref="G19:N19" si="6">G16-G17</f>
        <v>0</v>
      </c>
      <c r="H19" s="840">
        <f t="shared" si="6"/>
        <v>0</v>
      </c>
      <c r="I19" s="840">
        <f t="shared" si="6"/>
        <v>0</v>
      </c>
      <c r="J19" s="840">
        <f t="shared" si="6"/>
        <v>0</v>
      </c>
      <c r="K19" s="840">
        <f t="shared" si="6"/>
        <v>0</v>
      </c>
      <c r="L19" s="840">
        <f t="shared" si="6"/>
        <v>0</v>
      </c>
      <c r="M19" s="840">
        <f t="shared" si="6"/>
        <v>0</v>
      </c>
      <c r="N19" s="840">
        <f t="shared" si="6"/>
        <v>0</v>
      </c>
      <c r="O19" s="887">
        <f>SUM(C19:N19)</f>
        <v>3548181.2538222698</v>
      </c>
      <c r="P19" s="831"/>
    </row>
    <row r="20" spans="1:16" ht="15" x14ac:dyDescent="0.25">
      <c r="A20" s="888" t="s">
        <v>551</v>
      </c>
      <c r="B20" s="889" t="s">
        <v>552</v>
      </c>
      <c r="C20" s="890">
        <f>+C13</f>
        <v>387716.81999999989</v>
      </c>
      <c r="D20" s="855">
        <f t="shared" ref="D20:N20" si="7">+D13</f>
        <v>265661.81200000009</v>
      </c>
      <c r="E20" s="853">
        <f t="shared" si="7"/>
        <v>250922.47699999998</v>
      </c>
      <c r="F20" s="853">
        <f t="shared" si="7"/>
        <v>199680.50200000001</v>
      </c>
      <c r="G20" s="853">
        <f t="shared" si="7"/>
        <v>0</v>
      </c>
      <c r="H20" s="853">
        <f t="shared" si="7"/>
        <v>0</v>
      </c>
      <c r="I20" s="853">
        <f t="shared" si="7"/>
        <v>0</v>
      </c>
      <c r="J20" s="853">
        <f t="shared" si="7"/>
        <v>0</v>
      </c>
      <c r="K20" s="853">
        <f t="shared" si="7"/>
        <v>0</v>
      </c>
      <c r="L20" s="853">
        <f t="shared" si="7"/>
        <v>0</v>
      </c>
      <c r="M20" s="853">
        <f t="shared" si="7"/>
        <v>0</v>
      </c>
      <c r="N20" s="853">
        <f t="shared" si="7"/>
        <v>0</v>
      </c>
      <c r="O20" s="858">
        <f t="shared" ref="O20" si="8">SUM(C20:N20)</f>
        <v>1103981.611</v>
      </c>
      <c r="P20" s="831"/>
    </row>
    <row r="21" spans="1:16" ht="15" x14ac:dyDescent="0.25">
      <c r="A21" s="891" t="s">
        <v>553</v>
      </c>
      <c r="B21" s="892"/>
      <c r="C21" s="893">
        <f t="shared" ref="C21:N21" si="9">SUM(C22:C37,C38:C38)</f>
        <v>38978.524210579999</v>
      </c>
      <c r="D21" s="893">
        <f t="shared" si="9"/>
        <v>25586.248372919992</v>
      </c>
      <c r="E21" s="893">
        <f t="shared" si="9"/>
        <v>32683.618303099996</v>
      </c>
      <c r="F21" s="893">
        <f t="shared" si="9"/>
        <v>59842.560732340004</v>
      </c>
      <c r="G21" s="893">
        <f t="shared" si="9"/>
        <v>0</v>
      </c>
      <c r="H21" s="893">
        <f t="shared" si="9"/>
        <v>0</v>
      </c>
      <c r="I21" s="893">
        <f t="shared" si="9"/>
        <v>0</v>
      </c>
      <c r="J21" s="893">
        <f t="shared" si="9"/>
        <v>0</v>
      </c>
      <c r="K21" s="893">
        <f t="shared" si="9"/>
        <v>0</v>
      </c>
      <c r="L21" s="893">
        <f t="shared" si="9"/>
        <v>0</v>
      </c>
      <c r="M21" s="893">
        <f t="shared" si="9"/>
        <v>0</v>
      </c>
      <c r="N21" s="893">
        <f t="shared" si="9"/>
        <v>0</v>
      </c>
      <c r="O21" s="894">
        <f>SUM(C21:N21)</f>
        <v>157090.95161893999</v>
      </c>
      <c r="P21" s="831"/>
    </row>
    <row r="22" spans="1:16" ht="15" x14ac:dyDescent="0.25">
      <c r="A22" s="895" t="s">
        <v>244</v>
      </c>
      <c r="B22" s="892"/>
      <c r="C22" s="896">
        <v>17723.944058999998</v>
      </c>
      <c r="D22" s="897">
        <v>3539.8931089999996</v>
      </c>
      <c r="E22" s="898">
        <v>1711.605104</v>
      </c>
      <c r="F22" s="897">
        <v>15406.831692000003</v>
      </c>
      <c r="G22" s="898"/>
      <c r="H22" s="898"/>
      <c r="I22" s="898"/>
      <c r="J22" s="899"/>
      <c r="K22" s="900"/>
      <c r="L22" s="901"/>
      <c r="M22" s="899"/>
      <c r="N22" s="900"/>
      <c r="O22" s="902">
        <f>SUM(C22:N22)</f>
        <v>38382.273964</v>
      </c>
      <c r="P22" s="831"/>
    </row>
    <row r="23" spans="1:16" ht="15" x14ac:dyDescent="0.25">
      <c r="A23" s="895" t="s">
        <v>245</v>
      </c>
      <c r="B23" s="892"/>
      <c r="C23" s="896">
        <v>9331.488542000001</v>
      </c>
      <c r="D23" s="897">
        <v>4542.8692940000001</v>
      </c>
      <c r="E23" s="898">
        <v>7005.7702830000017</v>
      </c>
      <c r="F23" s="897">
        <v>10641.821664999999</v>
      </c>
      <c r="G23" s="898"/>
      <c r="H23" s="898"/>
      <c r="I23" s="898"/>
      <c r="J23" s="899"/>
      <c r="K23" s="900"/>
      <c r="L23" s="901"/>
      <c r="M23" s="899"/>
      <c r="N23" s="900"/>
      <c r="O23" s="902">
        <f t="shared" ref="O23:O37" si="10">SUM(C23:N23)</f>
        <v>31521.949784</v>
      </c>
      <c r="P23" s="831"/>
    </row>
    <row r="24" spans="1:16" ht="15" x14ac:dyDescent="0.25">
      <c r="A24" s="895" t="s">
        <v>246</v>
      </c>
      <c r="B24" s="892"/>
      <c r="C24" s="896">
        <v>0</v>
      </c>
      <c r="D24" s="897">
        <v>408.62847200000016</v>
      </c>
      <c r="E24" s="898">
        <v>3878.0002549999999</v>
      </c>
      <c r="F24" s="897">
        <v>1910.2812350000002</v>
      </c>
      <c r="G24" s="898"/>
      <c r="H24" s="898"/>
      <c r="I24" s="898"/>
      <c r="J24" s="899"/>
      <c r="K24" s="900"/>
      <c r="L24" s="901"/>
      <c r="M24" s="893"/>
      <c r="N24" s="903"/>
      <c r="O24" s="902">
        <f t="shared" si="10"/>
        <v>6196.9099620000006</v>
      </c>
      <c r="P24" s="831"/>
    </row>
    <row r="25" spans="1:16" ht="15" x14ac:dyDescent="0.25">
      <c r="A25" s="895" t="s">
        <v>247</v>
      </c>
      <c r="B25" s="892"/>
      <c r="C25" s="896">
        <v>630.7796780000001</v>
      </c>
      <c r="D25" s="897">
        <v>910.05660900000009</v>
      </c>
      <c r="E25" s="898">
        <v>2420.5790500000003</v>
      </c>
      <c r="F25" s="897">
        <v>1370.7556470000002</v>
      </c>
      <c r="G25" s="898"/>
      <c r="H25" s="898"/>
      <c r="I25" s="898"/>
      <c r="J25" s="899"/>
      <c r="K25" s="900"/>
      <c r="L25" s="901"/>
      <c r="M25" s="899"/>
      <c r="N25" s="900"/>
      <c r="O25" s="902">
        <f t="shared" si="10"/>
        <v>5332.1709840000003</v>
      </c>
      <c r="P25" s="831"/>
    </row>
    <row r="26" spans="1:16" ht="15" x14ac:dyDescent="0.25">
      <c r="A26" s="895" t="s">
        <v>248</v>
      </c>
      <c r="B26" s="892"/>
      <c r="C26" s="896">
        <v>10554.643840999999</v>
      </c>
      <c r="D26" s="897">
        <v>15187.614818999997</v>
      </c>
      <c r="E26" s="898">
        <v>0</v>
      </c>
      <c r="F26" s="897">
        <v>0</v>
      </c>
      <c r="G26" s="898"/>
      <c r="H26" s="898"/>
      <c r="I26" s="898"/>
      <c r="J26" s="899"/>
      <c r="K26" s="900"/>
      <c r="L26" s="901"/>
      <c r="M26" s="893"/>
      <c r="N26" s="903"/>
      <c r="O26" s="902">
        <f t="shared" si="10"/>
        <v>25742.258659999996</v>
      </c>
      <c r="P26" s="831"/>
    </row>
    <row r="27" spans="1:16" ht="15" x14ac:dyDescent="0.25">
      <c r="A27" s="895" t="s">
        <v>225</v>
      </c>
      <c r="B27" s="892"/>
      <c r="C27" s="896">
        <v>0</v>
      </c>
      <c r="D27" s="896">
        <v>219.03383500000004</v>
      </c>
      <c r="E27" s="896">
        <v>15778.813996999996</v>
      </c>
      <c r="F27" s="896">
        <v>16872.701472000001</v>
      </c>
      <c r="G27" s="898"/>
      <c r="H27" s="898"/>
      <c r="I27" s="898"/>
      <c r="J27" s="899"/>
      <c r="K27" s="900"/>
      <c r="L27" s="901"/>
      <c r="M27" s="899"/>
      <c r="N27" s="900"/>
      <c r="O27" s="902">
        <f t="shared" si="10"/>
        <v>32870.549304</v>
      </c>
      <c r="P27" s="831"/>
    </row>
    <row r="28" spans="1:16" ht="15" x14ac:dyDescent="0.25">
      <c r="A28" s="895" t="s">
        <v>444</v>
      </c>
      <c r="B28" s="892"/>
      <c r="C28" s="896">
        <v>476.85127899999998</v>
      </c>
      <c r="D28" s="896">
        <v>464.22395800000004</v>
      </c>
      <c r="E28" s="896">
        <v>468.91207899999989</v>
      </c>
      <c r="F28" s="904">
        <v>574.18595899999991</v>
      </c>
      <c r="G28" s="898"/>
      <c r="H28" s="898"/>
      <c r="I28" s="898"/>
      <c r="J28" s="899"/>
      <c r="K28" s="900"/>
      <c r="L28" s="901"/>
      <c r="M28" s="893"/>
      <c r="N28" s="903"/>
      <c r="O28" s="902">
        <f t="shared" si="10"/>
        <v>1984.1732749999999</v>
      </c>
      <c r="P28" s="831"/>
    </row>
    <row r="29" spans="1:16" ht="15" x14ac:dyDescent="0.25">
      <c r="A29" s="895" t="s">
        <v>226</v>
      </c>
      <c r="B29" s="892"/>
      <c r="C29" s="896">
        <v>30.249600999999995</v>
      </c>
      <c r="D29" s="897">
        <v>48.09793599999999</v>
      </c>
      <c r="E29" s="898">
        <v>0</v>
      </c>
      <c r="F29" s="897">
        <v>0</v>
      </c>
      <c r="G29" s="898"/>
      <c r="H29" s="898"/>
      <c r="I29" s="898"/>
      <c r="J29" s="899"/>
      <c r="K29" s="900"/>
      <c r="L29" s="901"/>
      <c r="M29" s="899"/>
      <c r="N29" s="900"/>
      <c r="O29" s="902">
        <f t="shared" si="10"/>
        <v>78.347536999999988</v>
      </c>
      <c r="P29" s="831"/>
    </row>
    <row r="30" spans="1:16" ht="15" x14ac:dyDescent="0.25">
      <c r="A30" s="895" t="s">
        <v>227</v>
      </c>
      <c r="B30" s="892"/>
      <c r="C30" s="896">
        <v>111.35463399999995</v>
      </c>
      <c r="D30" s="897">
        <v>83.52507599999997</v>
      </c>
      <c r="E30" s="898">
        <v>1174.691624</v>
      </c>
      <c r="F30" s="897">
        <v>6721.9087639999998</v>
      </c>
      <c r="G30" s="898"/>
      <c r="H30" s="898"/>
      <c r="I30" s="898"/>
      <c r="J30" s="899"/>
      <c r="K30" s="900"/>
      <c r="L30" s="901"/>
      <c r="M30" s="893"/>
      <c r="N30" s="903"/>
      <c r="O30" s="902">
        <f t="shared" si="10"/>
        <v>8091.480098</v>
      </c>
      <c r="P30" s="831"/>
    </row>
    <row r="31" spans="1:16" ht="15" x14ac:dyDescent="0.25">
      <c r="A31" s="895" t="s">
        <v>249</v>
      </c>
      <c r="B31" s="892"/>
      <c r="C31" s="896">
        <v>0.82761200000000001</v>
      </c>
      <c r="D31" s="897">
        <v>2.3903189999999999</v>
      </c>
      <c r="E31" s="898">
        <v>2.5003900000000003</v>
      </c>
      <c r="F31" s="897">
        <v>0.87480300000000011</v>
      </c>
      <c r="G31" s="904"/>
      <c r="H31" s="898"/>
      <c r="I31" s="905"/>
      <c r="J31" s="906"/>
      <c r="K31" s="900"/>
      <c r="L31" s="901"/>
      <c r="M31" s="899"/>
      <c r="N31" s="900"/>
      <c r="O31" s="902">
        <f t="shared" si="10"/>
        <v>6.5931240000000004</v>
      </c>
      <c r="P31" s="831"/>
    </row>
    <row r="32" spans="1:16" ht="15" x14ac:dyDescent="0.25">
      <c r="A32" s="895" t="s">
        <v>250</v>
      </c>
      <c r="B32" s="892"/>
      <c r="C32" s="896">
        <v>7.1623349999999997</v>
      </c>
      <c r="D32" s="897">
        <v>20.211569000000001</v>
      </c>
      <c r="E32" s="898">
        <v>4.3640619999999997</v>
      </c>
      <c r="F32" s="907">
        <v>3.5190619999999999</v>
      </c>
      <c r="G32" s="898"/>
      <c r="H32" s="898"/>
      <c r="I32" s="898"/>
      <c r="J32" s="899"/>
      <c r="K32" s="900"/>
      <c r="L32" s="901"/>
      <c r="M32" s="893"/>
      <c r="N32" s="903"/>
      <c r="O32" s="902">
        <f t="shared" si="10"/>
        <v>35.257027999999998</v>
      </c>
      <c r="P32" s="831"/>
    </row>
    <row r="33" spans="1:16" ht="15" x14ac:dyDescent="0.25">
      <c r="A33" s="895" t="s">
        <v>251</v>
      </c>
      <c r="B33" s="892"/>
      <c r="C33" s="896">
        <v>18.941224999999999</v>
      </c>
      <c r="D33" s="897">
        <v>60.804088999999991</v>
      </c>
      <c r="E33" s="898">
        <v>0.81905400000000006</v>
      </c>
      <c r="F33" s="907">
        <v>0.77110999999999996</v>
      </c>
      <c r="G33" s="898"/>
      <c r="H33" s="898"/>
      <c r="I33" s="898"/>
      <c r="J33" s="899"/>
      <c r="K33" s="900"/>
      <c r="L33" s="901"/>
      <c r="M33" s="899"/>
      <c r="N33" s="900"/>
      <c r="O33" s="902">
        <f t="shared" si="10"/>
        <v>81.335477999999981</v>
      </c>
      <c r="P33" s="831"/>
    </row>
    <row r="34" spans="1:16" ht="15" x14ac:dyDescent="0.25">
      <c r="A34" s="895" t="s">
        <v>252</v>
      </c>
      <c r="B34" s="908"/>
      <c r="C34" s="909">
        <v>0.12742200000000001</v>
      </c>
      <c r="D34" s="897">
        <v>0</v>
      </c>
      <c r="E34" s="910">
        <v>0</v>
      </c>
      <c r="F34" s="907">
        <v>0</v>
      </c>
      <c r="G34" s="898"/>
      <c r="H34" s="898"/>
      <c r="I34" s="905"/>
      <c r="J34" s="911"/>
      <c r="K34" s="900"/>
      <c r="L34" s="901"/>
      <c r="M34" s="893"/>
      <c r="N34" s="903"/>
      <c r="O34" s="902">
        <f t="shared" si="10"/>
        <v>0.12742200000000001</v>
      </c>
      <c r="P34" s="831"/>
    </row>
    <row r="35" spans="1:16" ht="15" x14ac:dyDescent="0.25">
      <c r="A35" s="895" t="s">
        <v>253</v>
      </c>
      <c r="B35" s="892"/>
      <c r="C35" s="896">
        <v>13.900659000000003</v>
      </c>
      <c r="D35" s="897">
        <v>14.140218999999998</v>
      </c>
      <c r="E35" s="898">
        <v>17.515427000000003</v>
      </c>
      <c r="F35" s="897">
        <v>15.360181000000003</v>
      </c>
      <c r="G35" s="898"/>
      <c r="H35" s="898"/>
      <c r="I35" s="898"/>
      <c r="J35" s="899"/>
      <c r="K35" s="900"/>
      <c r="L35" s="901"/>
      <c r="M35" s="899"/>
      <c r="N35" s="900"/>
      <c r="O35" s="902">
        <f t="shared" si="10"/>
        <v>60.916486000000006</v>
      </c>
      <c r="P35" s="831"/>
    </row>
    <row r="36" spans="1:16" ht="15" x14ac:dyDescent="0.25">
      <c r="A36" s="895" t="s">
        <v>254</v>
      </c>
      <c r="B36" s="892"/>
      <c r="C36" s="896">
        <v>9.6156839999999999</v>
      </c>
      <c r="D36" s="897">
        <v>27.096724000000002</v>
      </c>
      <c r="E36" s="898">
        <v>18.808811000000002</v>
      </c>
      <c r="F36" s="897">
        <v>35.788087000000004</v>
      </c>
      <c r="G36" s="898"/>
      <c r="H36" s="898"/>
      <c r="I36" s="898"/>
      <c r="J36" s="899"/>
      <c r="K36" s="900"/>
      <c r="L36" s="901"/>
      <c r="M36" s="893"/>
      <c r="N36" s="903"/>
      <c r="O36" s="902">
        <f t="shared" si="10"/>
        <v>91.309306000000007</v>
      </c>
      <c r="P36" s="831"/>
    </row>
    <row r="37" spans="1:16" ht="15" x14ac:dyDescent="0.25">
      <c r="A37" s="895" t="s">
        <v>493</v>
      </c>
      <c r="B37" s="892"/>
      <c r="C37" s="909">
        <v>9.1088425799999992</v>
      </c>
      <c r="D37" s="897">
        <v>0.26849492000000003</v>
      </c>
      <c r="E37" s="898">
        <v>0.96144309999999966</v>
      </c>
      <c r="F37" s="907">
        <v>16.251420339999999</v>
      </c>
      <c r="G37" s="912"/>
      <c r="H37" s="898"/>
      <c r="I37" s="898"/>
      <c r="J37" s="899"/>
      <c r="K37" s="900"/>
      <c r="L37" s="901"/>
      <c r="M37" s="899"/>
      <c r="N37" s="900"/>
      <c r="O37" s="902">
        <f t="shared" si="10"/>
        <v>26.590200939999999</v>
      </c>
      <c r="P37" s="831"/>
    </row>
    <row r="38" spans="1:16" ht="15" x14ac:dyDescent="0.25">
      <c r="A38" s="895" t="s">
        <v>255</v>
      </c>
      <c r="B38" s="913"/>
      <c r="C38" s="896">
        <v>59.528797000000012</v>
      </c>
      <c r="D38" s="897">
        <v>57.39385</v>
      </c>
      <c r="E38" s="898">
        <v>200.276724</v>
      </c>
      <c r="F38" s="897">
        <v>6271.5096349999994</v>
      </c>
      <c r="G38" s="898"/>
      <c r="H38" s="898"/>
      <c r="I38" s="898"/>
      <c r="J38" s="899"/>
      <c r="K38" s="900"/>
      <c r="L38" s="901"/>
      <c r="M38" s="899"/>
      <c r="N38" s="900"/>
      <c r="O38" s="902">
        <f>SUM(C38:N38)</f>
        <v>6588.7090059999991</v>
      </c>
      <c r="P38" s="831"/>
    </row>
    <row r="39" spans="1:16" ht="15.75" thickBot="1" x14ac:dyDescent="0.3">
      <c r="A39" s="914" t="s">
        <v>554</v>
      </c>
      <c r="B39" s="915"/>
      <c r="C39" s="916">
        <f>SUM(C40:C42)</f>
        <v>637222.57792440988</v>
      </c>
      <c r="D39" s="916">
        <f t="shared" ref="D39:M39" si="11">SUM(D40:D42)</f>
        <v>605449.13839273003</v>
      </c>
      <c r="E39" s="916">
        <f>SUM(E40:E42)</f>
        <v>547680.65568873985</v>
      </c>
      <c r="F39" s="916">
        <f t="shared" si="11"/>
        <v>496756.31919744995</v>
      </c>
      <c r="G39" s="916">
        <f t="shared" si="11"/>
        <v>0</v>
      </c>
      <c r="H39" s="916">
        <f t="shared" si="11"/>
        <v>0</v>
      </c>
      <c r="I39" s="916">
        <f t="shared" si="11"/>
        <v>0</v>
      </c>
      <c r="J39" s="916">
        <f t="shared" si="11"/>
        <v>0</v>
      </c>
      <c r="K39" s="916">
        <f t="shared" si="11"/>
        <v>0</v>
      </c>
      <c r="L39" s="916">
        <f t="shared" si="11"/>
        <v>0</v>
      </c>
      <c r="M39" s="916">
        <f t="shared" si="11"/>
        <v>0</v>
      </c>
      <c r="N39" s="916">
        <f>SUM(N40:N42)</f>
        <v>0</v>
      </c>
      <c r="O39" s="917">
        <f>SUM(C39:N39)</f>
        <v>2287108.6912033297</v>
      </c>
      <c r="P39" s="831"/>
    </row>
    <row r="40" spans="1:16" ht="15" x14ac:dyDescent="0.25">
      <c r="A40" s="918" t="s">
        <v>555</v>
      </c>
      <c r="B40" s="919"/>
      <c r="C40" s="920">
        <v>557157.33957499987</v>
      </c>
      <c r="D40" s="921">
        <v>527056.31820900005</v>
      </c>
      <c r="E40" s="922">
        <v>480865.35489399987</v>
      </c>
      <c r="F40" s="921">
        <v>437247.89843899995</v>
      </c>
      <c r="G40" s="922"/>
      <c r="H40" s="922"/>
      <c r="I40" s="923"/>
      <c r="J40" s="921"/>
      <c r="K40" s="924"/>
      <c r="L40" s="922"/>
      <c r="M40" s="925"/>
      <c r="N40" s="924"/>
      <c r="O40" s="830">
        <f>SUM(C40:N40)</f>
        <v>2002326.9111169998</v>
      </c>
      <c r="P40" s="831"/>
    </row>
    <row r="41" spans="1:16" ht="15" x14ac:dyDescent="0.25">
      <c r="A41" s="891" t="s">
        <v>556</v>
      </c>
      <c r="B41" s="926"/>
      <c r="C41" s="927">
        <v>43042.406868409998</v>
      </c>
      <c r="D41" s="928">
        <v>41139.675190729999</v>
      </c>
      <c r="E41" s="929">
        <v>35666.853586739999</v>
      </c>
      <c r="F41" s="928">
        <v>31281.835987449991</v>
      </c>
      <c r="G41" s="929"/>
      <c r="H41" s="929"/>
      <c r="I41" s="930"/>
      <c r="J41" s="928"/>
      <c r="K41" s="931"/>
      <c r="L41" s="929"/>
      <c r="M41" s="932"/>
      <c r="N41" s="931"/>
      <c r="O41" s="830">
        <f t="shared" ref="O41:O42" si="12">SUM(C41:N41)</f>
        <v>151130.77163333</v>
      </c>
      <c r="P41" s="831"/>
    </row>
    <row r="42" spans="1:16" ht="15.75" thickBot="1" x14ac:dyDescent="0.3">
      <c r="A42" s="914" t="s">
        <v>557</v>
      </c>
      <c r="B42" s="933"/>
      <c r="C42" s="934">
        <v>37022.831481000001</v>
      </c>
      <c r="D42" s="935">
        <v>37253.144993000002</v>
      </c>
      <c r="E42" s="936">
        <v>31148.447207999998</v>
      </c>
      <c r="F42" s="935">
        <v>28226.584771000005</v>
      </c>
      <c r="G42" s="936"/>
      <c r="H42" s="936"/>
      <c r="I42" s="937"/>
      <c r="J42" s="935"/>
      <c r="K42" s="938"/>
      <c r="L42" s="935"/>
      <c r="M42" s="938"/>
      <c r="N42" s="939"/>
      <c r="O42" s="830">
        <f t="shared" si="12"/>
        <v>133651.00845299999</v>
      </c>
      <c r="P42" s="831"/>
    </row>
    <row r="43" spans="1:16" x14ac:dyDescent="0.2">
      <c r="J43" s="1623" t="s">
        <v>122</v>
      </c>
      <c r="K43" s="1623"/>
      <c r="L43" s="1623"/>
      <c r="M43" s="1623"/>
      <c r="O43" s="940"/>
    </row>
    <row r="46" spans="1:16" x14ac:dyDescent="0.2">
      <c r="C46" s="941"/>
      <c r="D46" s="941"/>
      <c r="E46" s="941"/>
      <c r="F46" s="941"/>
      <c r="G46" s="941"/>
      <c r="H46" s="941"/>
      <c r="I46" s="941"/>
      <c r="J46" s="941"/>
    </row>
    <row r="47" spans="1:16" x14ac:dyDescent="0.2">
      <c r="C47" s="942"/>
      <c r="D47" s="942"/>
      <c r="E47" s="942"/>
      <c r="F47" s="942"/>
      <c r="G47" s="942"/>
      <c r="H47" s="942"/>
      <c r="I47" s="941"/>
      <c r="J47" s="941"/>
      <c r="K47" s="941"/>
      <c r="L47" s="941"/>
      <c r="M47" s="941"/>
      <c r="N47" s="941"/>
    </row>
    <row r="52" spans="15:15" ht="15" x14ac:dyDescent="0.25">
      <c r="O52" s="943"/>
    </row>
  </sheetData>
  <mergeCells count="16">
    <mergeCell ref="A1:O1"/>
    <mergeCell ref="G2:G3"/>
    <mergeCell ref="H2:H3"/>
    <mergeCell ref="I2:I3"/>
    <mergeCell ref="J2:J3"/>
    <mergeCell ref="K2:K3"/>
    <mergeCell ref="A2:A3"/>
    <mergeCell ref="C2:C3"/>
    <mergeCell ref="D2:D3"/>
    <mergeCell ref="E2:E3"/>
    <mergeCell ref="F2:F3"/>
    <mergeCell ref="J43:M43"/>
    <mergeCell ref="L2:L3"/>
    <mergeCell ref="M2:M3"/>
    <mergeCell ref="N2:N3"/>
    <mergeCell ref="O2:O3"/>
  </mergeCells>
  <pageMargins left="0.25" right="0.25" top="0.75" bottom="0.75" header="0.3" footer="0.3"/>
  <pageSetup scale="58" orientation="landscape" horizontalDpi="4294967294" verticalDpi="4294967294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7"/>
  <sheetViews>
    <sheetView zoomScale="115" zoomScaleNormal="115" zoomScaleSheetLayoutView="85" workbookViewId="0">
      <selection activeCell="L31" sqref="L31"/>
    </sheetView>
  </sheetViews>
  <sheetFormatPr defaultColWidth="9.140625" defaultRowHeight="11.25" x14ac:dyDescent="0.2"/>
  <cols>
    <col min="1" max="1" width="2.85546875" style="98" bestFit="1" customWidth="1"/>
    <col min="2" max="2" width="62.85546875" style="98" bestFit="1" customWidth="1"/>
    <col min="3" max="4" width="7.85546875" style="98" bestFit="1" customWidth="1"/>
    <col min="5" max="5" width="9.140625" style="98" bestFit="1" customWidth="1"/>
    <col min="6" max="6" width="9.85546875" style="98" bestFit="1" customWidth="1"/>
    <col min="7" max="7" width="3.85546875" style="98" bestFit="1" customWidth="1"/>
    <col min="8" max="8" width="7.28515625" style="98" bestFit="1" customWidth="1"/>
    <col min="9" max="14" width="8.5703125" style="98" bestFit="1" customWidth="1"/>
    <col min="15" max="15" width="12.7109375" style="98" bestFit="1" customWidth="1"/>
    <col min="16" max="16" width="3.7109375" style="98" bestFit="1" customWidth="1"/>
    <col min="17" max="17" width="12.42578125" style="358" customWidth="1"/>
    <col min="18" max="16384" width="9.140625" style="98"/>
  </cols>
  <sheetData>
    <row r="1" spans="1:18" ht="15.75" x14ac:dyDescent="0.2">
      <c r="A1" s="1637"/>
      <c r="B1" s="1637"/>
      <c r="C1" s="1637"/>
      <c r="D1" s="1637"/>
      <c r="E1" s="1637"/>
      <c r="F1" s="1637"/>
      <c r="G1" s="1637"/>
      <c r="H1" s="1637"/>
      <c r="I1" s="1638"/>
      <c r="J1" s="1638"/>
      <c r="K1" s="1638"/>
      <c r="L1" s="1638"/>
      <c r="M1" s="1638"/>
      <c r="N1" s="1638"/>
      <c r="O1" s="1638"/>
      <c r="P1" s="1638"/>
    </row>
    <row r="2" spans="1:18" x14ac:dyDescent="0.2">
      <c r="A2" s="359"/>
      <c r="B2" s="303"/>
      <c r="C2" s="60" t="s">
        <v>11</v>
      </c>
      <c r="D2" s="60" t="s">
        <v>12</v>
      </c>
      <c r="E2" s="60" t="s">
        <v>13</v>
      </c>
      <c r="F2" s="60" t="s">
        <v>14</v>
      </c>
      <c r="G2" s="60" t="s">
        <v>15</v>
      </c>
      <c r="H2" s="60" t="s">
        <v>16</v>
      </c>
      <c r="I2" s="60" t="s">
        <v>17</v>
      </c>
      <c r="J2" s="60" t="s">
        <v>18</v>
      </c>
      <c r="K2" s="60" t="s">
        <v>19</v>
      </c>
      <c r="L2" s="60" t="s">
        <v>20</v>
      </c>
      <c r="M2" s="60" t="s">
        <v>21</v>
      </c>
      <c r="N2" s="60" t="s">
        <v>22</v>
      </c>
      <c r="O2" s="360">
        <v>2023</v>
      </c>
      <c r="P2" s="6"/>
    </row>
    <row r="3" spans="1:18" ht="12.75" x14ac:dyDescent="0.2">
      <c r="A3" s="1633" t="s">
        <v>153</v>
      </c>
      <c r="B3" s="944" t="s">
        <v>154</v>
      </c>
      <c r="C3" s="945">
        <v>665047.86200922995</v>
      </c>
      <c r="D3" s="945">
        <v>599426.61546958995</v>
      </c>
      <c r="E3" s="945">
        <v>350763.17896262999</v>
      </c>
      <c r="F3" s="945">
        <v>318558.07883673004</v>
      </c>
      <c r="G3" s="951"/>
      <c r="H3" s="945"/>
      <c r="I3" s="945"/>
      <c r="J3" s="945"/>
      <c r="K3" s="945"/>
      <c r="L3" s="945"/>
      <c r="M3" s="945"/>
      <c r="N3" s="945"/>
      <c r="O3" s="946">
        <f t="shared" ref="O3:O12" si="0">SUM(C3:N3)</f>
        <v>1933795.7352781799</v>
      </c>
      <c r="P3" s="1639">
        <f>O3+O4+O5+O6+O7+O8+O10+O11+O12+O9</f>
        <v>3628190.74511354</v>
      </c>
    </row>
    <row r="4" spans="1:18" ht="14.25" x14ac:dyDescent="0.2">
      <c r="A4" s="1633"/>
      <c r="B4" s="944" t="s">
        <v>558</v>
      </c>
      <c r="C4" s="945">
        <v>129234.30417100003</v>
      </c>
      <c r="D4" s="945">
        <v>69792.754652000003</v>
      </c>
      <c r="E4" s="945">
        <v>137555.05196500002</v>
      </c>
      <c r="F4" s="945">
        <v>127255.93015800003</v>
      </c>
      <c r="G4" s="951"/>
      <c r="H4" s="945"/>
      <c r="I4" s="945"/>
      <c r="J4" s="945"/>
      <c r="K4" s="945"/>
      <c r="L4" s="945"/>
      <c r="M4" s="945"/>
      <c r="N4" s="945"/>
      <c r="O4" s="841">
        <v>464623.50668700004</v>
      </c>
      <c r="P4" s="1639"/>
      <c r="R4" s="361"/>
    </row>
    <row r="5" spans="1:18" ht="12.75" x14ac:dyDescent="0.2">
      <c r="A5" s="1633"/>
      <c r="B5" s="947" t="s">
        <v>260</v>
      </c>
      <c r="C5" s="945">
        <v>59687.146604000001</v>
      </c>
      <c r="D5" s="945">
        <v>29705.13786499999</v>
      </c>
      <c r="E5" s="945">
        <v>75556.248686999999</v>
      </c>
      <c r="F5" s="945">
        <v>68977.291501</v>
      </c>
      <c r="G5" s="951"/>
      <c r="H5" s="945"/>
      <c r="I5" s="945"/>
      <c r="J5" s="945"/>
      <c r="K5" s="945"/>
      <c r="L5" s="945"/>
      <c r="M5" s="945"/>
      <c r="N5" s="945"/>
      <c r="O5" s="946">
        <f t="shared" si="0"/>
        <v>233925.82465699999</v>
      </c>
      <c r="P5" s="1639"/>
    </row>
    <row r="6" spans="1:18" ht="12.75" x14ac:dyDescent="0.2">
      <c r="A6" s="1633"/>
      <c r="B6" s="944" t="s">
        <v>155</v>
      </c>
      <c r="C6" s="945">
        <v>44270.606322729996</v>
      </c>
      <c r="D6" s="945">
        <v>41089.788443869991</v>
      </c>
      <c r="E6" s="945">
        <v>36362.760889750003</v>
      </c>
      <c r="F6" s="945">
        <v>34900.490372949993</v>
      </c>
      <c r="G6" s="951"/>
      <c r="H6" s="945"/>
      <c r="I6" s="945"/>
      <c r="J6" s="945"/>
      <c r="K6" s="945"/>
      <c r="L6" s="945"/>
      <c r="M6" s="945"/>
      <c r="N6" s="945"/>
      <c r="O6" s="946">
        <f t="shared" si="0"/>
        <v>156623.6460293</v>
      </c>
      <c r="P6" s="1639"/>
    </row>
    <row r="7" spans="1:18" ht="12.75" x14ac:dyDescent="0.2">
      <c r="A7" s="1633"/>
      <c r="B7" s="949" t="s">
        <v>156</v>
      </c>
      <c r="C7" s="945">
        <v>35169.112156999996</v>
      </c>
      <c r="D7" s="945">
        <v>30291.240725000003</v>
      </c>
      <c r="E7" s="945">
        <v>23019.474604000003</v>
      </c>
      <c r="F7" s="945">
        <v>20042.961656999996</v>
      </c>
      <c r="G7" s="951"/>
      <c r="H7" s="945"/>
      <c r="I7" s="945"/>
      <c r="J7" s="945"/>
      <c r="K7" s="945"/>
      <c r="L7" s="945"/>
      <c r="M7" s="945"/>
      <c r="N7" s="945"/>
      <c r="O7" s="946">
        <f t="shared" si="0"/>
        <v>108522.78914299999</v>
      </c>
      <c r="P7" s="1639"/>
    </row>
    <row r="8" spans="1:18" ht="12.75" x14ac:dyDescent="0.2">
      <c r="A8" s="1633"/>
      <c r="B8" s="949" t="s">
        <v>157</v>
      </c>
      <c r="C8" s="945">
        <v>19005.690811</v>
      </c>
      <c r="D8" s="945">
        <v>17988.415213999997</v>
      </c>
      <c r="E8" s="945">
        <v>18262.031483000002</v>
      </c>
      <c r="F8" s="945">
        <v>12702.617977</v>
      </c>
      <c r="G8" s="951"/>
      <c r="H8" s="945"/>
      <c r="I8" s="945"/>
      <c r="J8" s="945"/>
      <c r="K8" s="945"/>
      <c r="L8" s="945"/>
      <c r="M8" s="945"/>
      <c r="N8" s="945"/>
      <c r="O8" s="946">
        <f t="shared" si="0"/>
        <v>67958.755485000001</v>
      </c>
      <c r="P8" s="1639"/>
    </row>
    <row r="9" spans="1:18" ht="12.75" x14ac:dyDescent="0.2">
      <c r="A9" s="1633"/>
      <c r="B9" s="949" t="s">
        <v>259</v>
      </c>
      <c r="C9" s="950">
        <v>30090.275579000001</v>
      </c>
      <c r="D9" s="945">
        <v>33918.655787000003</v>
      </c>
      <c r="E9" s="945">
        <v>31602.328041000001</v>
      </c>
      <c r="F9" s="945">
        <v>23208.897580000001</v>
      </c>
      <c r="G9" s="951"/>
      <c r="H9" s="945"/>
      <c r="I9" s="945"/>
      <c r="J9" s="945"/>
      <c r="K9" s="945"/>
      <c r="L9" s="945"/>
      <c r="M9" s="945"/>
      <c r="N9" s="945"/>
      <c r="O9" s="946">
        <f t="shared" si="0"/>
        <v>118820.15698700001</v>
      </c>
      <c r="P9" s="1639"/>
    </row>
    <row r="10" spans="1:18" ht="12.75" x14ac:dyDescent="0.2">
      <c r="A10" s="1633"/>
      <c r="B10" s="949" t="s">
        <v>158</v>
      </c>
      <c r="C10" s="945">
        <v>13532.286451000002</v>
      </c>
      <c r="D10" s="951">
        <v>6557.9997020000001</v>
      </c>
      <c r="E10" s="945">
        <v>13088.645256999998</v>
      </c>
      <c r="F10" s="945">
        <v>12741.171842</v>
      </c>
      <c r="G10" s="951"/>
      <c r="H10" s="945"/>
      <c r="I10" s="945"/>
      <c r="J10" s="945"/>
      <c r="K10" s="945"/>
      <c r="L10" s="945"/>
      <c r="M10" s="945"/>
      <c r="N10" s="945"/>
      <c r="O10" s="946">
        <f t="shared" si="0"/>
        <v>45920.103252000001</v>
      </c>
      <c r="P10" s="1639"/>
    </row>
    <row r="11" spans="1:18" ht="12.75" x14ac:dyDescent="0.2">
      <c r="A11" s="1633"/>
      <c r="B11" s="952" t="s">
        <v>166</v>
      </c>
      <c r="C11" s="945">
        <v>41733.197191059997</v>
      </c>
      <c r="D11" s="951">
        <v>21698.552745999998</v>
      </c>
      <c r="E11" s="945">
        <v>32665.912219999998</v>
      </c>
      <c r="F11" s="945">
        <v>20161.360438</v>
      </c>
      <c r="G11" s="951"/>
      <c r="H11" s="945"/>
      <c r="I11" s="945"/>
      <c r="J11" s="945"/>
      <c r="K11" s="945"/>
      <c r="L11" s="945"/>
      <c r="M11" s="945"/>
      <c r="N11" s="945"/>
      <c r="O11" s="946">
        <f t="shared" si="0"/>
        <v>116259.02259506</v>
      </c>
      <c r="P11" s="1639"/>
    </row>
    <row r="12" spans="1:18" ht="12.75" x14ac:dyDescent="0.2">
      <c r="A12" s="1633"/>
      <c r="B12" s="953" t="s">
        <v>159</v>
      </c>
      <c r="C12" s="945">
        <v>51363.784000000007</v>
      </c>
      <c r="D12" s="951">
        <v>63211.92300000001</v>
      </c>
      <c r="E12" s="945">
        <v>131284.15099999998</v>
      </c>
      <c r="F12" s="945">
        <v>135881.34699999998</v>
      </c>
      <c r="G12" s="951"/>
      <c r="H12" s="945"/>
      <c r="I12" s="945"/>
      <c r="J12" s="945"/>
      <c r="K12" s="945"/>
      <c r="L12" s="945"/>
      <c r="M12" s="945"/>
      <c r="N12" s="945"/>
      <c r="O12" s="946">
        <f t="shared" si="0"/>
        <v>381741.20499999996</v>
      </c>
      <c r="P12" s="1639"/>
    </row>
    <row r="13" spans="1:18" x14ac:dyDescent="0.2">
      <c r="A13" s="1633"/>
      <c r="B13" s="1632"/>
      <c r="C13" s="1633"/>
      <c r="D13" s="1634"/>
      <c r="E13" s="1635"/>
      <c r="F13" s="1635"/>
      <c r="G13" s="1635"/>
      <c r="H13" s="1633"/>
      <c r="I13" s="1633"/>
      <c r="J13" s="1633"/>
      <c r="K13" s="1633"/>
      <c r="L13" s="1633"/>
      <c r="M13" s="1633"/>
      <c r="N13" s="1633"/>
      <c r="O13" s="1633"/>
      <c r="P13" s="1633"/>
      <c r="Q13" s="974"/>
      <c r="R13" s="99"/>
    </row>
    <row r="14" spans="1:18" ht="17.100000000000001" customHeight="1" x14ac:dyDescent="0.2">
      <c r="A14" s="1633" t="s">
        <v>160</v>
      </c>
      <c r="B14" s="954" t="s">
        <v>161</v>
      </c>
      <c r="C14" s="945">
        <v>25216.343161029934</v>
      </c>
      <c r="D14" s="951">
        <v>17109.895603809833</v>
      </c>
      <c r="E14" s="945">
        <v>19532.487093539952</v>
      </c>
      <c r="F14" s="948">
        <v>18150.765432890057</v>
      </c>
      <c r="G14" s="955"/>
      <c r="H14" s="955"/>
      <c r="I14" s="945"/>
      <c r="J14" s="945"/>
      <c r="K14" s="945"/>
      <c r="L14" s="945"/>
      <c r="M14" s="945"/>
      <c r="N14" s="945"/>
      <c r="O14" s="956">
        <f>SUM(C14:N14)</f>
        <v>80009.491291269776</v>
      </c>
      <c r="P14" s="1640">
        <f>O14+O15+O16+O17</f>
        <v>3628190.6067220694</v>
      </c>
    </row>
    <row r="15" spans="1:18" ht="17.100000000000001" customHeight="1" x14ac:dyDescent="0.2">
      <c r="A15" s="1633"/>
      <c r="B15" s="952" t="s">
        <v>162</v>
      </c>
      <c r="C15" s="957">
        <v>637222.57792440988</v>
      </c>
      <c r="D15" s="958">
        <v>605449</v>
      </c>
      <c r="E15" s="966">
        <v>547680.65569000004</v>
      </c>
      <c r="F15" s="960">
        <v>496756.31919744995</v>
      </c>
      <c r="G15" s="968"/>
      <c r="H15" s="959"/>
      <c r="I15" s="960"/>
      <c r="J15" s="960"/>
      <c r="K15" s="960"/>
      <c r="L15" s="960"/>
      <c r="M15" s="960"/>
      <c r="N15" s="960"/>
      <c r="O15" s="956">
        <f t="shared" ref="O15:O17" si="1">SUM(C15:N15)</f>
        <v>2287108.5528118596</v>
      </c>
      <c r="P15" s="1640"/>
    </row>
    <row r="16" spans="1:18" ht="17.100000000000001" customHeight="1" x14ac:dyDescent="0.2">
      <c r="A16" s="1633"/>
      <c r="B16" s="952" t="s">
        <v>824</v>
      </c>
      <c r="C16" s="945">
        <v>38978.524210579999</v>
      </c>
      <c r="D16" s="951">
        <v>25586.248372919992</v>
      </c>
      <c r="E16" s="967">
        <v>32683.618303099996</v>
      </c>
      <c r="F16" s="945">
        <v>59842.560732340004</v>
      </c>
      <c r="G16" s="969"/>
      <c r="H16" s="961"/>
      <c r="I16" s="961"/>
      <c r="J16" s="961"/>
      <c r="K16" s="961"/>
      <c r="L16" s="961"/>
      <c r="M16" s="945"/>
      <c r="N16" s="945"/>
      <c r="O16" s="956">
        <f t="shared" si="1"/>
        <v>157090.95161893999</v>
      </c>
      <c r="P16" s="1640"/>
    </row>
    <row r="17" spans="1:17" ht="17.100000000000001" customHeight="1" x14ac:dyDescent="0.2">
      <c r="A17" s="1633"/>
      <c r="B17" s="954" t="s">
        <v>163</v>
      </c>
      <c r="C17" s="945">
        <v>387716.81999999989</v>
      </c>
      <c r="D17" s="951">
        <v>265661.81200000009</v>
      </c>
      <c r="E17" s="967">
        <v>250922.47699999998</v>
      </c>
      <c r="F17" s="945">
        <v>199680.50200000001</v>
      </c>
      <c r="G17" s="970"/>
      <c r="H17" s="955"/>
      <c r="I17" s="945"/>
      <c r="J17" s="945"/>
      <c r="K17" s="945"/>
      <c r="L17" s="945"/>
      <c r="M17" s="945"/>
      <c r="N17" s="945"/>
      <c r="O17" s="956">
        <f t="shared" si="1"/>
        <v>1103981.611</v>
      </c>
      <c r="P17" s="1640"/>
    </row>
    <row r="18" spans="1:17" x14ac:dyDescent="0.2">
      <c r="A18" s="1631"/>
      <c r="B18" s="1632"/>
      <c r="C18" s="1633"/>
      <c r="D18" s="1634"/>
      <c r="E18" s="1635"/>
      <c r="F18" s="1635"/>
      <c r="G18" s="1635"/>
      <c r="H18" s="1633"/>
      <c r="I18" s="1633"/>
      <c r="J18" s="1633"/>
      <c r="K18" s="1633"/>
      <c r="L18" s="1633"/>
      <c r="M18" s="1633"/>
      <c r="N18" s="1633"/>
      <c r="O18" s="1633"/>
      <c r="P18" s="1636"/>
      <c r="Q18" s="164"/>
    </row>
    <row r="19" spans="1:17" ht="12.75" x14ac:dyDescent="0.2">
      <c r="A19" s="962"/>
      <c r="B19" s="953" t="s">
        <v>161</v>
      </c>
      <c r="C19" s="967">
        <v>25216.343161029934</v>
      </c>
      <c r="D19" s="945">
        <v>17109.895603809833</v>
      </c>
      <c r="E19" s="945">
        <v>19532.487093539952</v>
      </c>
      <c r="F19" s="945">
        <v>18150.765432890057</v>
      </c>
      <c r="G19" s="945"/>
      <c r="H19" s="945"/>
      <c r="I19" s="945"/>
      <c r="J19" s="945"/>
      <c r="K19" s="945"/>
      <c r="L19" s="945"/>
      <c r="M19" s="945"/>
      <c r="N19" s="945"/>
      <c r="O19" s="946">
        <f>SUM(C19:N19)</f>
        <v>80009.491291269776</v>
      </c>
      <c r="P19" s="963"/>
    </row>
    <row r="20" spans="1:17" ht="12.75" x14ac:dyDescent="0.2">
      <c r="A20" s="962"/>
      <c r="B20" s="964" t="s">
        <v>164</v>
      </c>
      <c r="C20" s="965">
        <v>2.3152648818900476</v>
      </c>
      <c r="D20" s="971">
        <v>1.872375002255362</v>
      </c>
      <c r="E20" s="971">
        <v>2.2957270145294784</v>
      </c>
      <c r="F20" s="971">
        <v>2.3437575996624673</v>
      </c>
      <c r="G20" s="972"/>
      <c r="H20" s="971"/>
      <c r="I20" s="971"/>
      <c r="J20" s="971"/>
      <c r="K20" s="971"/>
      <c r="L20" s="971"/>
      <c r="M20" s="971"/>
      <c r="N20" s="971"/>
      <c r="O20" s="973">
        <v>2.21</v>
      </c>
      <c r="P20" s="963"/>
    </row>
    <row r="21" spans="1:17" ht="12" thickBot="1" x14ac:dyDescent="0.25"/>
    <row r="22" spans="1:17" ht="12" thickBot="1" x14ac:dyDescent="0.25">
      <c r="C22" s="182"/>
      <c r="I22" s="1629" t="s">
        <v>447</v>
      </c>
      <c r="J22" s="1630"/>
      <c r="K22" s="304"/>
      <c r="L22" s="304"/>
      <c r="M22" s="304"/>
      <c r="N22" s="304"/>
    </row>
    <row r="23" spans="1:17" x14ac:dyDescent="0.2">
      <c r="B23" s="382"/>
      <c r="C23" s="503"/>
      <c r="D23" s="361"/>
      <c r="E23" s="361"/>
      <c r="F23" s="361"/>
      <c r="G23" s="361"/>
    </row>
    <row r="24" spans="1:17" x14ac:dyDescent="0.2">
      <c r="B24" s="382"/>
      <c r="C24" s="503"/>
      <c r="D24" s="361"/>
      <c r="E24" s="361"/>
      <c r="F24" s="361"/>
      <c r="G24" s="361"/>
    </row>
    <row r="25" spans="1:17" x14ac:dyDescent="0.2">
      <c r="B25" s="382"/>
      <c r="C25" s="503"/>
      <c r="D25" s="361"/>
      <c r="E25" s="361"/>
      <c r="F25" s="361"/>
      <c r="G25" s="361"/>
    </row>
    <row r="26" spans="1:17" x14ac:dyDescent="0.2">
      <c r="B26" s="382"/>
      <c r="C26" s="503"/>
      <c r="D26" s="361"/>
      <c r="E26" s="361"/>
      <c r="F26" s="361"/>
      <c r="G26" s="361"/>
    </row>
    <row r="27" spans="1:17" x14ac:dyDescent="0.2">
      <c r="B27" s="382"/>
      <c r="C27" s="503"/>
      <c r="D27" s="361"/>
      <c r="E27" s="361"/>
      <c r="F27" s="361"/>
      <c r="G27" s="361"/>
    </row>
    <row r="28" spans="1:17" x14ac:dyDescent="0.2">
      <c r="B28" s="382"/>
      <c r="C28" s="503"/>
      <c r="D28" s="361"/>
      <c r="E28" s="361"/>
      <c r="F28" s="361"/>
      <c r="G28" s="361"/>
    </row>
    <row r="29" spans="1:17" x14ac:dyDescent="0.2">
      <c r="B29" s="382"/>
      <c r="C29" s="503"/>
      <c r="D29" s="361"/>
      <c r="E29" s="361"/>
      <c r="F29" s="361"/>
      <c r="G29" s="361"/>
    </row>
    <row r="30" spans="1:17" x14ac:dyDescent="0.2">
      <c r="B30" s="382"/>
      <c r="C30" s="503"/>
      <c r="D30" s="361"/>
      <c r="E30" s="361"/>
      <c r="F30" s="361"/>
      <c r="G30" s="361"/>
    </row>
    <row r="31" spans="1:17" x14ac:dyDescent="0.2">
      <c r="C31" s="503"/>
      <c r="D31" s="361"/>
      <c r="E31" s="361"/>
      <c r="F31" s="361"/>
      <c r="G31" s="361"/>
    </row>
    <row r="32" spans="1:17" x14ac:dyDescent="0.2">
      <c r="C32" s="503"/>
    </row>
    <row r="33" spans="3:3" x14ac:dyDescent="0.2">
      <c r="C33" s="503"/>
    </row>
    <row r="34" spans="3:3" x14ac:dyDescent="0.2">
      <c r="C34" s="503"/>
    </row>
    <row r="35" spans="3:3" x14ac:dyDescent="0.2">
      <c r="C35" s="503"/>
    </row>
    <row r="36" spans="3:3" x14ac:dyDescent="0.2">
      <c r="C36" s="503"/>
    </row>
    <row r="37" spans="3:3" x14ac:dyDescent="0.2">
      <c r="C37" s="503"/>
    </row>
  </sheetData>
  <mergeCells count="8">
    <mergeCell ref="I22:J22"/>
    <mergeCell ref="A18:P18"/>
    <mergeCell ref="A1:P1"/>
    <mergeCell ref="A3:A12"/>
    <mergeCell ref="P3:P12"/>
    <mergeCell ref="A14:A17"/>
    <mergeCell ref="P14:P17"/>
    <mergeCell ref="A13:P13"/>
  </mergeCells>
  <pageMargins left="0.25" right="0.25" top="0.75" bottom="0.75" header="0.3" footer="0.3"/>
  <pageSetup scale="74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34"/>
  <sheetViews>
    <sheetView showGridLines="0" view="pageBreakPreview" topLeftCell="B1" zoomScaleNormal="100" zoomScaleSheetLayoutView="100" workbookViewId="0">
      <selection activeCell="V7" sqref="V7"/>
    </sheetView>
  </sheetViews>
  <sheetFormatPr defaultColWidth="9.140625" defaultRowHeight="11.25" x14ac:dyDescent="0.2"/>
  <cols>
    <col min="1" max="1" width="23" style="5" customWidth="1"/>
    <col min="2" max="2" width="5.28515625" style="5" bestFit="1" customWidth="1"/>
    <col min="3" max="3" width="13.85546875" style="5" customWidth="1"/>
    <col min="4" max="4" width="7.140625" style="5" customWidth="1"/>
    <col min="5" max="5" width="10.7109375" style="5" customWidth="1"/>
    <col min="6" max="6" width="9.28515625" style="5" customWidth="1"/>
    <col min="7" max="7" width="14.5703125" style="5" customWidth="1"/>
    <col min="8" max="8" width="3.42578125" style="5" customWidth="1"/>
    <col min="9" max="9" width="8.140625" style="5" customWidth="1"/>
    <col min="10" max="10" width="10.42578125" style="5" customWidth="1"/>
    <col min="11" max="11" width="10.5703125" style="5" customWidth="1"/>
    <col min="12" max="12" width="2.85546875" style="5" customWidth="1"/>
    <col min="13" max="13" width="3" style="5" customWidth="1"/>
    <col min="14" max="14" width="9.7109375" style="5" customWidth="1"/>
    <col min="15" max="15" width="10.140625" style="5" customWidth="1"/>
    <col min="16" max="16" width="10" style="5" customWidth="1"/>
    <col min="17" max="17" width="6.85546875" style="5" customWidth="1"/>
    <col min="18" max="18" width="13.42578125" style="5" customWidth="1"/>
    <col min="19" max="19" width="5.7109375" style="5" customWidth="1"/>
    <col min="20" max="20" width="7.28515625" style="5" customWidth="1"/>
    <col min="21" max="21" width="9.7109375" style="5" customWidth="1"/>
    <col min="22" max="22" width="8.7109375" style="5" customWidth="1"/>
    <col min="23" max="23" width="7.5703125" style="5" bestFit="1" customWidth="1"/>
    <col min="24" max="24" width="2.85546875" style="5" customWidth="1"/>
    <col min="25" max="25" width="9.42578125" style="5" customWidth="1"/>
    <col min="26" max="26" width="9.5703125" style="5" customWidth="1"/>
    <col min="27" max="27" width="9.140625" style="5"/>
    <col min="28" max="28" width="11.5703125" style="5" bestFit="1" customWidth="1"/>
    <col min="29" max="16384" width="9.140625" style="5"/>
  </cols>
  <sheetData>
    <row r="1" spans="1:29" ht="18.75" customHeight="1" thickBot="1" x14ac:dyDescent="0.25">
      <c r="A1" s="1692" t="s">
        <v>823</v>
      </c>
      <c r="B1" s="1693"/>
      <c r="C1" s="1693"/>
      <c r="D1" s="1693"/>
      <c r="E1" s="1693"/>
      <c r="F1" s="1693"/>
      <c r="G1" s="1693"/>
      <c r="H1" s="1693"/>
      <c r="I1" s="1693"/>
      <c r="J1" s="1693"/>
      <c r="K1" s="1693"/>
      <c r="L1" s="1693"/>
      <c r="M1" s="1693"/>
      <c r="N1" s="1693"/>
      <c r="O1" s="1693"/>
      <c r="P1" s="1693"/>
      <c r="Q1" s="1693"/>
      <c r="R1" s="1693"/>
      <c r="S1" s="1693"/>
      <c r="T1" s="1693"/>
      <c r="U1" s="1693"/>
      <c r="V1" s="1693"/>
      <c r="W1" s="1693"/>
      <c r="X1" s="1693"/>
      <c r="Y1" s="1693"/>
      <c r="Z1" s="1694"/>
    </row>
    <row r="2" spans="1:29" ht="12" thickBot="1" x14ac:dyDescent="0.25"/>
    <row r="3" spans="1:29" ht="52.5" customHeight="1" thickBot="1" x14ac:dyDescent="0.25">
      <c r="B3" s="1719" t="s">
        <v>173</v>
      </c>
      <c r="C3" s="1721"/>
      <c r="D3" s="162"/>
      <c r="E3" s="1716" t="s">
        <v>167</v>
      </c>
      <c r="F3" s="1717"/>
      <c r="G3" s="1718"/>
      <c r="H3" s="162"/>
      <c r="I3" s="1719" t="s">
        <v>168</v>
      </c>
      <c r="J3" s="1720"/>
      <c r="K3" s="1721"/>
      <c r="L3" s="322"/>
      <c r="N3" s="1707" t="s">
        <v>1338</v>
      </c>
      <c r="O3" s="1722"/>
      <c r="P3" s="1722"/>
      <c r="Q3" s="1722"/>
      <c r="R3" s="1722"/>
      <c r="S3" s="1722"/>
      <c r="T3" s="1722"/>
      <c r="U3" s="1722"/>
      <c r="V3" s="1722"/>
      <c r="W3" s="1721"/>
      <c r="Y3" s="1719" t="s">
        <v>174</v>
      </c>
      <c r="Z3" s="1721"/>
    </row>
    <row r="4" spans="1:29" ht="12" thickBot="1" x14ac:dyDescent="0.25">
      <c r="B4" s="1723">
        <v>1933795.7352781799</v>
      </c>
      <c r="C4" s="1725"/>
      <c r="D4" s="408"/>
      <c r="E4" s="1665">
        <v>462545</v>
      </c>
      <c r="F4" s="1666"/>
      <c r="G4" s="1667"/>
      <c r="H4" s="408"/>
      <c r="I4" s="1723">
        <v>108522.78914299999</v>
      </c>
      <c r="J4" s="1724"/>
      <c r="K4" s="1725"/>
      <c r="L4" s="323"/>
      <c r="N4" s="1704" t="s">
        <v>169</v>
      </c>
      <c r="O4" s="1705"/>
      <c r="P4" s="1672" t="s">
        <v>170</v>
      </c>
      <c r="Q4" s="1711"/>
      <c r="R4" s="324" t="s">
        <v>256</v>
      </c>
      <c r="S4" s="1712" t="s">
        <v>171</v>
      </c>
      <c r="T4" s="1713"/>
      <c r="U4" s="1672" t="s">
        <v>172</v>
      </c>
      <c r="V4" s="1673"/>
      <c r="W4" s="325" t="s">
        <v>445</v>
      </c>
      <c r="Y4" s="1723">
        <v>381741.20499999996</v>
      </c>
      <c r="Z4" s="1725"/>
    </row>
    <row r="5" spans="1:29" ht="20.100000000000001" customHeight="1" thickBot="1" x14ac:dyDescent="0.25">
      <c r="B5" s="1726"/>
      <c r="C5" s="1728"/>
      <c r="D5" s="408"/>
      <c r="E5" s="1668"/>
      <c r="F5" s="1669"/>
      <c r="G5" s="1670"/>
      <c r="H5" s="409"/>
      <c r="I5" s="1726"/>
      <c r="J5" s="1727"/>
      <c r="K5" s="1728"/>
      <c r="L5" s="323"/>
      <c r="M5" s="45"/>
      <c r="N5" s="1674">
        <v>156623.6460293</v>
      </c>
      <c r="O5" s="1706"/>
      <c r="P5" s="1674">
        <v>67958.755485000001</v>
      </c>
      <c r="Q5" s="1706"/>
      <c r="R5" s="830">
        <v>118820.15698700001</v>
      </c>
      <c r="S5" s="1714">
        <v>116259.02259506</v>
      </c>
      <c r="T5" s="1715"/>
      <c r="U5" s="1674">
        <v>45920.103252000001</v>
      </c>
      <c r="V5" s="1675"/>
      <c r="W5" s="40">
        <v>2079</v>
      </c>
      <c r="Y5" s="1726"/>
      <c r="Z5" s="1728"/>
    </row>
    <row r="6" spans="1:29" ht="20.100000000000001" customHeight="1" x14ac:dyDescent="0.2">
      <c r="A6" s="45"/>
      <c r="B6" s="45"/>
      <c r="C6" s="326"/>
      <c r="D6" s="161"/>
      <c r="E6" s="161"/>
      <c r="F6" s="410"/>
      <c r="G6" s="411"/>
      <c r="H6" s="161"/>
      <c r="I6" s="45"/>
      <c r="J6" s="326"/>
      <c r="K6" s="45"/>
      <c r="L6" s="45"/>
      <c r="M6" s="45"/>
      <c r="N6" s="45"/>
      <c r="O6" s="326"/>
      <c r="P6" s="45"/>
      <c r="Q6" s="326"/>
      <c r="R6" s="45"/>
      <c r="S6" s="45"/>
      <c r="T6" s="326"/>
      <c r="U6" s="45"/>
      <c r="V6" s="45"/>
      <c r="W6" s="328"/>
      <c r="X6" s="45"/>
      <c r="Y6" s="45"/>
      <c r="Z6" s="329"/>
    </row>
    <row r="7" spans="1:29" ht="20.100000000000001" customHeight="1" thickBot="1" x14ac:dyDescent="0.25">
      <c r="C7" s="330"/>
      <c r="D7" s="330"/>
      <c r="E7" s="330"/>
      <c r="F7" s="330"/>
      <c r="G7" s="331"/>
      <c r="H7" s="330"/>
      <c r="I7" s="330"/>
      <c r="J7" s="330"/>
      <c r="K7" s="332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45"/>
    </row>
    <row r="8" spans="1:29" ht="20.100000000000001" customHeight="1" x14ac:dyDescent="0.2">
      <c r="D8" s="45"/>
      <c r="E8" s="1695">
        <f>B4+E4+I4+N5+P5+R5+S5+U5+W5+Y4+B12</f>
        <v>3628191.23842654</v>
      </c>
      <c r="F8" s="1696"/>
      <c r="G8" s="1696"/>
      <c r="H8" s="1696"/>
      <c r="I8" s="1696"/>
      <c r="J8" s="1696"/>
      <c r="K8" s="1697"/>
      <c r="L8" s="333"/>
      <c r="M8" s="334"/>
      <c r="N8" s="1671" t="s">
        <v>177</v>
      </c>
      <c r="O8" s="1671"/>
      <c r="P8" s="1671"/>
      <c r="Q8" s="1671"/>
      <c r="R8" s="1671"/>
      <c r="S8" s="1671"/>
      <c r="T8" s="1671"/>
      <c r="U8" s="1671"/>
      <c r="V8" s="1671"/>
      <c r="W8" s="1671"/>
      <c r="X8" s="1671"/>
      <c r="Y8" s="1671"/>
      <c r="Z8" s="1671"/>
    </row>
    <row r="9" spans="1:29" ht="20.100000000000001" customHeight="1" thickBot="1" x14ac:dyDescent="0.25">
      <c r="A9" s="45"/>
      <c r="B9" s="45"/>
      <c r="C9" s="45"/>
      <c r="D9" s="45"/>
      <c r="E9" s="1698"/>
      <c r="F9" s="1699"/>
      <c r="G9" s="1699"/>
      <c r="H9" s="1699"/>
      <c r="I9" s="1699"/>
      <c r="J9" s="1699"/>
      <c r="K9" s="1700"/>
      <c r="L9" s="333"/>
      <c r="M9" s="335"/>
      <c r="N9" s="1671"/>
      <c r="O9" s="1671"/>
      <c r="P9" s="1671"/>
      <c r="Q9" s="1671"/>
      <c r="R9" s="1671"/>
      <c r="S9" s="1671"/>
      <c r="T9" s="1671"/>
      <c r="U9" s="1671"/>
      <c r="V9" s="1671"/>
      <c r="W9" s="1671"/>
      <c r="X9" s="1671"/>
      <c r="Y9" s="1671"/>
      <c r="Z9" s="1671"/>
    </row>
    <row r="10" spans="1:29" ht="20.100000000000001" customHeight="1" x14ac:dyDescent="0.2">
      <c r="A10" s="45"/>
      <c r="B10" s="384"/>
      <c r="C10" s="45"/>
      <c r="D10" s="161"/>
      <c r="E10" s="424"/>
      <c r="F10" s="161"/>
      <c r="G10" s="411"/>
      <c r="H10" s="327"/>
      <c r="I10" s="327"/>
      <c r="J10" s="327"/>
      <c r="K10" s="337"/>
      <c r="L10" s="338"/>
      <c r="M10" s="327"/>
      <c r="N10" s="45"/>
      <c r="O10" s="45"/>
      <c r="P10" s="45"/>
    </row>
    <row r="11" spans="1:29" ht="20.100000000000001" customHeight="1" thickBot="1" x14ac:dyDescent="0.25">
      <c r="A11" s="45"/>
      <c r="B11" s="384"/>
      <c r="C11" s="45"/>
      <c r="D11" s="161"/>
      <c r="E11" s="424"/>
      <c r="F11" s="162"/>
      <c r="G11" s="162"/>
      <c r="J11" s="45"/>
      <c r="K11" s="336"/>
      <c r="L11" s="45"/>
      <c r="N11" s="45"/>
      <c r="O11" s="45"/>
      <c r="P11" s="45"/>
    </row>
    <row r="12" spans="1:29" ht="20.100000000000001" customHeight="1" thickBot="1" x14ac:dyDescent="0.25">
      <c r="A12" s="45"/>
      <c r="B12" s="1661">
        <v>233925.82465699999</v>
      </c>
      <c r="C12" s="1662"/>
      <c r="D12" s="1663"/>
      <c r="E12" s="1664"/>
      <c r="F12" s="162"/>
      <c r="G12" s="162"/>
      <c r="J12" s="332"/>
      <c r="K12" s="330"/>
      <c r="L12" s="330"/>
      <c r="M12" s="330"/>
      <c r="N12" s="330"/>
      <c r="O12" s="339"/>
      <c r="P12" s="330"/>
      <c r="Q12" s="330"/>
      <c r="R12" s="330"/>
      <c r="S12" s="330"/>
      <c r="T12" s="330"/>
      <c r="U12" s="339"/>
      <c r="V12" s="330"/>
      <c r="W12" s="330"/>
      <c r="X12" s="330"/>
      <c r="Y12" s="330"/>
      <c r="Z12" s="340"/>
      <c r="AC12" s="93"/>
    </row>
    <row r="13" spans="1:29" ht="42" customHeight="1" thickBot="1" x14ac:dyDescent="0.25">
      <c r="A13" s="45"/>
      <c r="B13" s="1737" t="s">
        <v>85</v>
      </c>
      <c r="C13" s="1738"/>
      <c r="D13" s="1734" t="s">
        <v>224</v>
      </c>
      <c r="E13" s="1734"/>
      <c r="F13" s="1717"/>
      <c r="G13" s="1718"/>
      <c r="J13" s="336"/>
      <c r="K13" s="322"/>
      <c r="L13" s="322"/>
      <c r="N13" s="1707" t="s">
        <v>175</v>
      </c>
      <c r="O13" s="1708"/>
      <c r="P13" s="322"/>
      <c r="T13" s="1707" t="s">
        <v>214</v>
      </c>
      <c r="U13" s="1722"/>
      <c r="V13" s="1722"/>
      <c r="W13" s="1708"/>
      <c r="Y13" s="1707" t="s">
        <v>176</v>
      </c>
      <c r="Z13" s="1708"/>
    </row>
    <row r="14" spans="1:29" ht="20.100000000000001" customHeight="1" thickBot="1" x14ac:dyDescent="0.25">
      <c r="A14" s="45"/>
      <c r="B14" s="1739">
        <v>8556</v>
      </c>
      <c r="C14" s="1740"/>
      <c r="D14" s="1735">
        <v>466682</v>
      </c>
      <c r="E14" s="1735"/>
      <c r="F14" s="1735"/>
      <c r="G14" s="1736"/>
      <c r="J14" s="336"/>
      <c r="K14" s="327"/>
      <c r="L14" s="327"/>
      <c r="N14" s="1709">
        <v>80009.491291269776</v>
      </c>
      <c r="O14" s="1710"/>
      <c r="P14" s="327"/>
      <c r="T14" s="1701">
        <v>157090.95161893999</v>
      </c>
      <c r="U14" s="1702"/>
      <c r="V14" s="1702"/>
      <c r="W14" s="1703"/>
      <c r="Y14" s="1709">
        <v>1103981.611</v>
      </c>
      <c r="Z14" s="1710"/>
      <c r="AC14" s="341"/>
    </row>
    <row r="15" spans="1:29" ht="20.100000000000001" customHeight="1" thickBot="1" x14ac:dyDescent="0.25">
      <c r="A15" s="45"/>
      <c r="B15" s="1657">
        <f>B14+D14</f>
        <v>475238</v>
      </c>
      <c r="C15" s="1658"/>
      <c r="D15" s="1659"/>
      <c r="E15" s="1659"/>
      <c r="F15" s="1659"/>
      <c r="G15" s="1660"/>
      <c r="J15" s="340"/>
      <c r="K15" s="45"/>
      <c r="L15" s="45"/>
      <c r="AC15" s="142"/>
    </row>
    <row r="16" spans="1:29" ht="30.75" customHeight="1" thickBot="1" x14ac:dyDescent="0.25">
      <c r="A16" s="45"/>
      <c r="B16" s="1689"/>
      <c r="C16" s="1690"/>
      <c r="D16" s="1691"/>
      <c r="E16" s="1691"/>
      <c r="F16" s="1678" t="s">
        <v>311</v>
      </c>
      <c r="G16" s="1679"/>
      <c r="I16" s="1731" t="s">
        <v>312</v>
      </c>
      <c r="J16" s="1732"/>
      <c r="K16" s="1733"/>
      <c r="L16" s="342"/>
      <c r="N16" s="1641"/>
      <c r="O16" s="1641"/>
      <c r="P16" s="143"/>
      <c r="Q16" s="143"/>
      <c r="R16" s="143"/>
      <c r="S16" s="143"/>
      <c r="Y16" s="343"/>
    </row>
    <row r="17" spans="1:30" ht="20.100000000000001" customHeight="1" thickBot="1" x14ac:dyDescent="0.25">
      <c r="A17" s="45"/>
      <c r="B17" s="1641"/>
      <c r="C17" s="1641"/>
      <c r="D17" s="1642"/>
      <c r="E17" s="162"/>
      <c r="F17" s="1676">
        <f>B15-B12</f>
        <v>241312.17534300001</v>
      </c>
      <c r="G17" s="1677"/>
      <c r="H17" s="45"/>
      <c r="I17" s="1646">
        <f>E8-N14-T14-Y14</f>
        <v>2287109.1845163302</v>
      </c>
      <c r="J17" s="1647"/>
      <c r="K17" s="1648"/>
      <c r="L17" s="344"/>
      <c r="N17" s="1688"/>
      <c r="O17" s="1688"/>
    </row>
    <row r="18" spans="1:30" ht="20.100000000000001" customHeight="1" thickBot="1" x14ac:dyDescent="0.25">
      <c r="B18" s="1641"/>
      <c r="C18" s="1641"/>
      <c r="D18" s="1642"/>
      <c r="E18" s="161"/>
      <c r="F18" s="162"/>
      <c r="G18" s="424"/>
      <c r="H18" s="45"/>
      <c r="I18" s="45"/>
      <c r="J18" s="45"/>
      <c r="K18" s="336"/>
      <c r="L18" s="8"/>
      <c r="V18" s="93"/>
    </row>
    <row r="19" spans="1:30" ht="20.100000000000001" customHeight="1" thickBot="1" x14ac:dyDescent="0.25">
      <c r="C19" s="45"/>
      <c r="D19" s="162"/>
      <c r="E19" s="1431"/>
      <c r="F19" s="1649">
        <f>F17+I17</f>
        <v>2528421.3598593301</v>
      </c>
      <c r="G19" s="1650"/>
      <c r="H19" s="1651"/>
      <c r="I19" s="1652"/>
      <c r="J19" s="1651"/>
      <c r="K19" s="1653"/>
      <c r="L19" s="345"/>
      <c r="M19" s="346" t="s">
        <v>178</v>
      </c>
      <c r="N19" s="347"/>
      <c r="O19" s="347"/>
      <c r="P19" s="347"/>
      <c r="Q19" s="347"/>
      <c r="R19" s="348"/>
      <c r="S19" s="349"/>
      <c r="T19" s="349"/>
      <c r="U19" s="95"/>
      <c r="V19" s="95"/>
      <c r="W19" s="350"/>
      <c r="X19" s="351"/>
      <c r="Y19" s="350"/>
      <c r="AD19" s="93"/>
    </row>
    <row r="20" spans="1:30" ht="20.100000000000001" customHeight="1" x14ac:dyDescent="0.2">
      <c r="C20" s="45"/>
      <c r="E20" s="45"/>
      <c r="F20" s="345"/>
      <c r="G20" s="345"/>
      <c r="H20" s="345"/>
      <c r="I20" s="352"/>
      <c r="J20" s="345"/>
      <c r="K20" s="345"/>
      <c r="L20" s="345"/>
      <c r="M20" s="353"/>
      <c r="N20" s="349"/>
      <c r="O20" s="349"/>
      <c r="P20" s="349"/>
      <c r="Q20" s="349"/>
      <c r="R20" s="349"/>
      <c r="S20" s="349"/>
      <c r="T20" s="349"/>
      <c r="U20" s="95"/>
      <c r="V20" s="95"/>
      <c r="W20" s="351"/>
      <c r="X20" s="351"/>
      <c r="Y20" s="351"/>
    </row>
    <row r="21" spans="1:30" ht="20.100000000000001" customHeight="1" x14ac:dyDescent="0.2">
      <c r="C21" s="45"/>
      <c r="J21" s="354"/>
      <c r="M21" s="1680" t="s">
        <v>429</v>
      </c>
      <c r="N21" s="1681"/>
      <c r="O21" s="1681"/>
      <c r="P21" s="1681"/>
      <c r="Q21" s="1681"/>
      <c r="R21" s="1682"/>
    </row>
    <row r="22" spans="1:30" ht="20.100000000000001" customHeight="1" x14ac:dyDescent="0.2">
      <c r="B22" s="377"/>
      <c r="C22" s="45"/>
      <c r="D22" s="162"/>
      <c r="E22" s="162"/>
      <c r="F22" s="162"/>
      <c r="G22" s="162"/>
      <c r="J22" s="354"/>
      <c r="M22" s="304"/>
      <c r="N22" s="304"/>
      <c r="O22" s="304"/>
      <c r="P22" s="304"/>
      <c r="Q22" s="304"/>
      <c r="R22" s="304"/>
    </row>
    <row r="23" spans="1:30" ht="20.100000000000001" customHeight="1" x14ac:dyDescent="0.2">
      <c r="B23" s="377"/>
      <c r="C23" s="45"/>
      <c r="D23" s="162"/>
      <c r="E23" s="162"/>
      <c r="F23" s="1683" t="s">
        <v>525</v>
      </c>
      <c r="G23" s="1684"/>
      <c r="H23" s="1685"/>
      <c r="I23" s="1685"/>
      <c r="J23" s="137">
        <v>157091</v>
      </c>
      <c r="K23" s="1686">
        <f>J25</f>
        <v>237100</v>
      </c>
      <c r="M23" s="304"/>
      <c r="N23" s="304"/>
      <c r="O23" s="304"/>
      <c r="P23" s="304"/>
      <c r="Q23" s="304"/>
      <c r="R23" s="304"/>
    </row>
    <row r="24" spans="1:30" ht="20.100000000000001" customHeight="1" x14ac:dyDescent="0.2">
      <c r="B24" s="377"/>
      <c r="C24" s="45"/>
      <c r="D24" s="162"/>
      <c r="E24" s="162"/>
      <c r="F24" s="2042" t="s">
        <v>84</v>
      </c>
      <c r="G24" s="2043"/>
      <c r="H24" s="2044"/>
      <c r="I24" s="2044"/>
      <c r="J24" s="137">
        <v>80009</v>
      </c>
      <c r="K24" s="1687"/>
      <c r="M24" s="304"/>
      <c r="N24" s="304"/>
      <c r="O24" s="304"/>
      <c r="P24" s="304"/>
      <c r="Q24" s="304"/>
      <c r="R24" s="304"/>
    </row>
    <row r="25" spans="1:30" ht="20.100000000000001" customHeight="1" x14ac:dyDescent="0.2">
      <c r="B25" s="377"/>
      <c r="C25" s="45"/>
      <c r="D25" s="162"/>
      <c r="E25" s="162"/>
      <c r="F25" s="162"/>
      <c r="G25" s="162"/>
      <c r="J25" s="506">
        <f>SUM(J23:J24)</f>
        <v>237100</v>
      </c>
      <c r="K25" s="351"/>
      <c r="L25" s="351"/>
      <c r="M25" s="1654" t="s">
        <v>431</v>
      </c>
      <c r="N25" s="1655"/>
      <c r="O25" s="1655"/>
      <c r="P25" s="1655"/>
      <c r="Q25" s="1655"/>
      <c r="R25" s="1656"/>
    </row>
    <row r="26" spans="1:30" ht="20.100000000000001" customHeight="1" x14ac:dyDescent="0.2">
      <c r="B26" s="377"/>
      <c r="C26" s="45"/>
      <c r="D26" s="162"/>
      <c r="E26" s="162"/>
      <c r="F26" s="162"/>
      <c r="G26" s="162"/>
      <c r="J26" s="508"/>
      <c r="K26" s="351"/>
      <c r="L26" s="351"/>
      <c r="M26" s="250"/>
      <c r="N26" s="250"/>
      <c r="O26" s="250"/>
      <c r="P26" s="250"/>
      <c r="Q26" s="250"/>
      <c r="R26" s="250"/>
    </row>
    <row r="27" spans="1:30" ht="20.100000000000001" customHeight="1" x14ac:dyDescent="0.2">
      <c r="B27" s="377"/>
      <c r="C27" s="45"/>
      <c r="D27" s="162"/>
      <c r="E27" s="162"/>
      <c r="F27" s="162"/>
      <c r="G27" s="162"/>
      <c r="J27" s="351"/>
      <c r="K27" s="1430">
        <f>F19+K23</f>
        <v>2765521.3598593301</v>
      </c>
      <c r="L27" s="351"/>
      <c r="M27" s="1643" t="s">
        <v>430</v>
      </c>
      <c r="N27" s="1644"/>
      <c r="O27" s="1644"/>
      <c r="P27" s="1644"/>
      <c r="Q27" s="1644"/>
      <c r="R27" s="1645"/>
    </row>
    <row r="28" spans="1:30" ht="20.100000000000001" customHeight="1" x14ac:dyDescent="0.2">
      <c r="B28" s="377"/>
      <c r="C28" s="45"/>
      <c r="D28" s="162"/>
      <c r="E28" s="162"/>
      <c r="F28" s="162"/>
      <c r="G28" s="162"/>
    </row>
    <row r="29" spans="1:30" ht="20.100000000000001" customHeight="1" x14ac:dyDescent="0.2">
      <c r="B29" s="1623" t="s">
        <v>216</v>
      </c>
      <c r="C29" s="1623"/>
      <c r="D29" s="1730"/>
      <c r="E29" s="1730"/>
      <c r="F29" s="1730"/>
      <c r="G29" s="1730"/>
      <c r="H29" s="1623"/>
      <c r="I29" s="1623"/>
      <c r="J29" s="355"/>
      <c r="K29" s="356"/>
      <c r="L29" s="356"/>
      <c r="M29" s="356"/>
      <c r="N29" s="357"/>
      <c r="O29" s="349"/>
      <c r="P29" s="349"/>
      <c r="Q29" s="349"/>
      <c r="R29" s="349"/>
      <c r="S29" s="349"/>
      <c r="T29" s="349"/>
      <c r="U29" s="95"/>
      <c r="V29" s="95"/>
      <c r="W29" s="351"/>
    </row>
    <row r="30" spans="1:30" ht="20.100000000000001" customHeight="1" x14ac:dyDescent="0.2">
      <c r="B30" s="132" t="s">
        <v>121</v>
      </c>
      <c r="C30" s="1623" t="s">
        <v>120</v>
      </c>
      <c r="D30" s="1730"/>
      <c r="E30" s="1730"/>
      <c r="F30" s="1730"/>
      <c r="G30" s="1730"/>
      <c r="H30" s="1623"/>
      <c r="I30" s="1623"/>
      <c r="J30" s="355"/>
      <c r="K30" s="356"/>
      <c r="L30" s="356"/>
      <c r="M30" s="356"/>
      <c r="N30" s="357"/>
      <c r="O30" s="349"/>
      <c r="P30" s="349"/>
      <c r="Q30" s="349"/>
      <c r="R30" s="349"/>
      <c r="S30" s="349"/>
      <c r="T30" s="349"/>
      <c r="U30" s="95"/>
      <c r="V30" s="95"/>
      <c r="W30" s="351"/>
    </row>
    <row r="31" spans="1:30" ht="20.100000000000001" customHeight="1" x14ac:dyDescent="0.2">
      <c r="B31" s="132" t="s">
        <v>215</v>
      </c>
      <c r="C31" s="1623" t="s">
        <v>217</v>
      </c>
      <c r="D31" s="1623"/>
      <c r="E31" s="1623"/>
      <c r="F31" s="1623"/>
      <c r="G31" s="1623"/>
      <c r="H31" s="1623"/>
      <c r="I31" s="1623"/>
      <c r="J31" s="355"/>
      <c r="K31" s="356"/>
      <c r="L31" s="356"/>
      <c r="M31" s="356"/>
      <c r="N31" s="1729"/>
      <c r="O31" s="1433"/>
      <c r="P31" s="349"/>
      <c r="Q31" s="349"/>
      <c r="R31" s="349"/>
      <c r="S31" s="349"/>
      <c r="T31" s="349"/>
      <c r="U31" s="95"/>
      <c r="V31" s="95"/>
      <c r="W31" s="351"/>
    </row>
    <row r="32" spans="1:30" x14ac:dyDescent="0.2">
      <c r="N32" s="1729"/>
      <c r="O32" s="8"/>
    </row>
    <row r="34" spans="18:21" x14ac:dyDescent="0.2">
      <c r="R34" s="1623" t="s">
        <v>122</v>
      </c>
      <c r="S34" s="1623"/>
      <c r="T34" s="1623"/>
      <c r="U34" s="1623"/>
    </row>
  </sheetData>
  <mergeCells count="53">
    <mergeCell ref="Y3:Z3"/>
    <mergeCell ref="Y4:Z5"/>
    <mergeCell ref="B3:C3"/>
    <mergeCell ref="B4:C5"/>
    <mergeCell ref="I16:K16"/>
    <mergeCell ref="Y13:Z13"/>
    <mergeCell ref="Y14:Z14"/>
    <mergeCell ref="T13:W13"/>
    <mergeCell ref="D13:G13"/>
    <mergeCell ref="D14:G14"/>
    <mergeCell ref="B13:C13"/>
    <mergeCell ref="B14:C14"/>
    <mergeCell ref="B16:E16"/>
    <mergeCell ref="A1:Z1"/>
    <mergeCell ref="E8:K9"/>
    <mergeCell ref="T14:W14"/>
    <mergeCell ref="N4:O4"/>
    <mergeCell ref="N5:O5"/>
    <mergeCell ref="N13:O13"/>
    <mergeCell ref="N14:O14"/>
    <mergeCell ref="P4:Q4"/>
    <mergeCell ref="P5:Q5"/>
    <mergeCell ref="S4:T4"/>
    <mergeCell ref="S5:T5"/>
    <mergeCell ref="E3:G3"/>
    <mergeCell ref="I3:K3"/>
    <mergeCell ref="N3:W3"/>
    <mergeCell ref="I4:K5"/>
    <mergeCell ref="F16:G16"/>
    <mergeCell ref="M21:R21"/>
    <mergeCell ref="F23:I23"/>
    <mergeCell ref="K23:K24"/>
    <mergeCell ref="N16:O16"/>
    <mergeCell ref="N17:O17"/>
    <mergeCell ref="B15:G15"/>
    <mergeCell ref="B12:E12"/>
    <mergeCell ref="E4:G5"/>
    <mergeCell ref="N8:Z9"/>
    <mergeCell ref="U4:V4"/>
    <mergeCell ref="U5:V5"/>
    <mergeCell ref="R34:U34"/>
    <mergeCell ref="B17:C18"/>
    <mergeCell ref="D17:D18"/>
    <mergeCell ref="M27:R27"/>
    <mergeCell ref="I17:K17"/>
    <mergeCell ref="F19:K19"/>
    <mergeCell ref="F24:I24"/>
    <mergeCell ref="M25:R25"/>
    <mergeCell ref="F17:G17"/>
    <mergeCell ref="N31:N32"/>
    <mergeCell ref="C30:I30"/>
    <mergeCell ref="C31:I31"/>
    <mergeCell ref="B29:I29"/>
  </mergeCells>
  <pageMargins left="0.7" right="0.7" top="0.75" bottom="0.75" header="0.3" footer="0.3"/>
  <pageSetup scale="50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9"/>
  <sheetViews>
    <sheetView zoomScaleNormal="100" zoomScaleSheetLayoutView="85" workbookViewId="0">
      <selection activeCell="R13" sqref="R13"/>
    </sheetView>
  </sheetViews>
  <sheetFormatPr defaultColWidth="8.85546875" defaultRowHeight="11.25" x14ac:dyDescent="0.25"/>
  <cols>
    <col min="1" max="1" width="72.140625" style="305" bestFit="1" customWidth="1"/>
    <col min="2" max="3" width="8.42578125" style="305" bestFit="1" customWidth="1"/>
    <col min="4" max="4" width="8.5703125" style="305" bestFit="1" customWidth="1"/>
    <col min="5" max="5" width="9" style="305" bestFit="1" customWidth="1"/>
    <col min="6" max="6" width="7.7109375" style="305" bestFit="1" customWidth="1"/>
    <col min="7" max="7" width="8.5703125" style="305" bestFit="1" customWidth="1"/>
    <col min="8" max="8" width="6.7109375" style="305" bestFit="1" customWidth="1"/>
    <col min="9" max="9" width="10" style="305" customWidth="1"/>
    <col min="10" max="10" width="9" style="305" bestFit="1" customWidth="1"/>
    <col min="11" max="11" width="10" style="305" bestFit="1" customWidth="1"/>
    <col min="12" max="12" width="10.5703125" style="305" customWidth="1"/>
    <col min="13" max="13" width="11.85546875" style="305" customWidth="1"/>
    <col min="14" max="14" width="15.140625" style="305" customWidth="1"/>
    <col min="15" max="16" width="8.85546875" style="305"/>
    <col min="17" max="17" width="9" style="305" bestFit="1" customWidth="1"/>
    <col min="18" max="16384" width="8.85546875" style="305"/>
  </cols>
  <sheetData>
    <row r="1" spans="1:14" ht="19.5" thickBot="1" x14ac:dyDescent="0.3">
      <c r="A1" s="1744" t="s">
        <v>1297</v>
      </c>
      <c r="B1" s="1744"/>
      <c r="C1" s="1744"/>
      <c r="D1" s="1744"/>
      <c r="E1" s="1744"/>
      <c r="F1" s="1744"/>
      <c r="G1" s="1744"/>
      <c r="H1" s="1744"/>
      <c r="I1" s="1744"/>
      <c r="J1" s="1744"/>
      <c r="K1" s="1744"/>
      <c r="L1" s="1744"/>
      <c r="M1" s="1744"/>
      <c r="N1" s="1744"/>
    </row>
    <row r="2" spans="1:14" ht="20.100000000000001" customHeight="1" x14ac:dyDescent="0.25">
      <c r="A2" s="386" t="s">
        <v>606</v>
      </c>
      <c r="B2" s="1412" t="s">
        <v>11</v>
      </c>
      <c r="C2" s="1412" t="s">
        <v>12</v>
      </c>
      <c r="D2" s="1412" t="s">
        <v>13</v>
      </c>
      <c r="E2" s="1412" t="s">
        <v>14</v>
      </c>
      <c r="F2" s="808" t="s">
        <v>15</v>
      </c>
      <c r="G2" s="808" t="s">
        <v>16</v>
      </c>
      <c r="H2" s="808" t="s">
        <v>17</v>
      </c>
      <c r="I2" s="808" t="s">
        <v>18</v>
      </c>
      <c r="J2" s="808" t="s">
        <v>19</v>
      </c>
      <c r="K2" s="808" t="s">
        <v>20</v>
      </c>
      <c r="L2" s="808" t="s">
        <v>21</v>
      </c>
      <c r="M2" s="808" t="s">
        <v>22</v>
      </c>
      <c r="N2" s="809">
        <v>2023</v>
      </c>
    </row>
    <row r="3" spans="1:14" ht="20.100000000000001" customHeight="1" x14ac:dyDescent="0.2">
      <c r="A3" s="306" t="s">
        <v>313</v>
      </c>
      <c r="B3" s="1413">
        <v>665047.86200922995</v>
      </c>
      <c r="C3" s="1413">
        <v>599426.61546958995</v>
      </c>
      <c r="D3" s="1413">
        <v>350763.17896262999</v>
      </c>
      <c r="E3" s="1413">
        <v>318558.07883673004</v>
      </c>
      <c r="F3" s="1404"/>
      <c r="G3" s="1404"/>
      <c r="H3" s="1404"/>
      <c r="I3" s="1404"/>
      <c r="J3" s="1404"/>
      <c r="K3" s="1404"/>
      <c r="L3" s="1405"/>
      <c r="M3" s="1405"/>
      <c r="N3" s="1406">
        <f t="shared" ref="N3:N14" si="0">SUM(B3:M3)</f>
        <v>1933795.7352781799</v>
      </c>
    </row>
    <row r="4" spans="1:14" ht="20.100000000000001" customHeight="1" x14ac:dyDescent="0.2">
      <c r="A4" s="306" t="s">
        <v>102</v>
      </c>
      <c r="B4" s="162">
        <v>115927.56762277005</v>
      </c>
      <c r="C4" s="162">
        <v>74408.138026889908</v>
      </c>
      <c r="D4" s="162">
        <v>132656.40621799009</v>
      </c>
      <c r="E4" s="162">
        <v>121563.95547590003</v>
      </c>
      <c r="F4" s="138"/>
      <c r="G4" s="138"/>
      <c r="H4" s="138"/>
      <c r="I4" s="138"/>
      <c r="J4" s="138"/>
      <c r="K4" s="138"/>
      <c r="L4" s="138"/>
      <c r="M4" s="138"/>
      <c r="N4" s="1406">
        <v>444556</v>
      </c>
    </row>
    <row r="5" spans="1:14" ht="20.100000000000001" customHeight="1" x14ac:dyDescent="0.25">
      <c r="A5" s="306" t="s">
        <v>103</v>
      </c>
      <c r="B5" s="41">
        <v>128642.62948799999</v>
      </c>
      <c r="C5" s="41">
        <v>69792.754652000003</v>
      </c>
      <c r="D5" s="407">
        <v>137555.05196499999</v>
      </c>
      <c r="E5" s="407">
        <v>126555</v>
      </c>
      <c r="F5" s="407"/>
      <c r="G5" s="407"/>
      <c r="H5" s="407"/>
      <c r="I5" s="41"/>
      <c r="J5" s="41"/>
      <c r="K5" s="41"/>
      <c r="L5" s="41"/>
      <c r="M5" s="41"/>
      <c r="N5" s="1406">
        <f t="shared" si="0"/>
        <v>462545.43610499997</v>
      </c>
    </row>
    <row r="6" spans="1:14" ht="20.100000000000001" customHeight="1" x14ac:dyDescent="0.2">
      <c r="A6" s="306" t="s">
        <v>67</v>
      </c>
      <c r="B6" s="1413">
        <v>35169.112156999996</v>
      </c>
      <c r="C6" s="1413">
        <v>30291.240725000003</v>
      </c>
      <c r="D6" s="1413">
        <v>23019.474604000003</v>
      </c>
      <c r="E6" s="1413">
        <v>20042.961656999996</v>
      </c>
      <c r="F6" s="105"/>
      <c r="G6" s="105"/>
      <c r="H6" s="105"/>
      <c r="I6" s="105"/>
      <c r="J6" s="105"/>
      <c r="K6" s="105"/>
      <c r="L6" s="105"/>
      <c r="M6" s="105"/>
      <c r="N6" s="1406">
        <f t="shared" si="0"/>
        <v>108522.78914299999</v>
      </c>
    </row>
    <row r="7" spans="1:14" ht="20.100000000000001" customHeight="1" x14ac:dyDescent="0.2">
      <c r="A7" s="306" t="s">
        <v>69</v>
      </c>
      <c r="B7" s="42">
        <v>1989.5199999999986</v>
      </c>
      <c r="C7" s="42">
        <v>1983.5400000000009</v>
      </c>
      <c r="D7" s="42">
        <v>2351.8799999999992</v>
      </c>
      <c r="E7" s="1414">
        <v>2230.9699999999989</v>
      </c>
      <c r="F7" s="301"/>
      <c r="G7" s="301"/>
      <c r="H7" s="301"/>
      <c r="I7" s="301"/>
      <c r="J7" s="301"/>
      <c r="K7" s="301"/>
      <c r="L7" s="301"/>
      <c r="M7" s="301"/>
      <c r="N7" s="1406">
        <f t="shared" si="0"/>
        <v>8555.909999999998</v>
      </c>
    </row>
    <row r="8" spans="1:14" ht="20.100000000000001" customHeight="1" x14ac:dyDescent="0.2">
      <c r="A8" s="306" t="s">
        <v>70</v>
      </c>
      <c r="B8" s="1413">
        <v>44270.606322729996</v>
      </c>
      <c r="C8" s="1413">
        <v>41089.788443869991</v>
      </c>
      <c r="D8" s="1413">
        <v>36362.760889750003</v>
      </c>
      <c r="E8" s="1413">
        <v>34900.490372949993</v>
      </c>
      <c r="F8" s="105"/>
      <c r="G8" s="105"/>
      <c r="H8" s="105"/>
      <c r="I8" s="105"/>
      <c r="J8" s="105"/>
      <c r="K8" s="105"/>
      <c r="L8" s="105"/>
      <c r="M8" s="105"/>
      <c r="N8" s="1406">
        <f t="shared" si="0"/>
        <v>156623.6460293</v>
      </c>
    </row>
    <row r="9" spans="1:14" ht="20.100000000000001" customHeight="1" x14ac:dyDescent="0.2">
      <c r="A9" s="306" t="s">
        <v>88</v>
      </c>
      <c r="B9" s="1413">
        <v>13532.286451000002</v>
      </c>
      <c r="C9" s="1413">
        <v>6557.9997020000001</v>
      </c>
      <c r="D9" s="1413">
        <v>13088.645256999998</v>
      </c>
      <c r="E9" s="1413">
        <v>12741.171842</v>
      </c>
      <c r="F9" s="105"/>
      <c r="G9" s="105"/>
      <c r="H9" s="105"/>
      <c r="I9" s="105"/>
      <c r="J9" s="105"/>
      <c r="K9" s="105"/>
      <c r="L9" s="105"/>
      <c r="M9" s="105"/>
      <c r="N9" s="1406">
        <f t="shared" si="0"/>
        <v>45920.103252000001</v>
      </c>
    </row>
    <row r="10" spans="1:14" ht="20.100000000000001" customHeight="1" x14ac:dyDescent="0.2">
      <c r="A10" s="306" t="s">
        <v>182</v>
      </c>
      <c r="B10" s="1413">
        <v>41733.197191059997</v>
      </c>
      <c r="C10" s="1413">
        <v>21698.552745999998</v>
      </c>
      <c r="D10" s="1413">
        <v>32665.912219999998</v>
      </c>
      <c r="E10" s="1413">
        <v>20161.360438</v>
      </c>
      <c r="F10" s="105"/>
      <c r="G10" s="105"/>
      <c r="H10" s="105"/>
      <c r="I10" s="105"/>
      <c r="J10" s="105"/>
      <c r="K10" s="105"/>
      <c r="L10" s="105"/>
      <c r="M10" s="105"/>
      <c r="N10" s="1406">
        <f t="shared" si="0"/>
        <v>116259.02259506</v>
      </c>
    </row>
    <row r="11" spans="1:14" ht="20.100000000000001" customHeight="1" x14ac:dyDescent="0.2">
      <c r="A11" s="306" t="s">
        <v>106</v>
      </c>
      <c r="B11" s="1413">
        <v>19005.690811</v>
      </c>
      <c r="C11" s="1413">
        <v>17988.415213999997</v>
      </c>
      <c r="D11" s="1413">
        <v>18262.031483000002</v>
      </c>
      <c r="E11" s="1413">
        <v>12702.617977</v>
      </c>
      <c r="F11" s="105"/>
      <c r="G11" s="105"/>
      <c r="H11" s="105"/>
      <c r="I11" s="105"/>
      <c r="J11" s="105"/>
      <c r="K11" s="105"/>
      <c r="L11" s="105"/>
      <c r="M11" s="105"/>
      <c r="N11" s="1406">
        <f t="shared" si="0"/>
        <v>67958.755485000001</v>
      </c>
    </row>
    <row r="12" spans="1:14" ht="20.100000000000001" customHeight="1" x14ac:dyDescent="0.2">
      <c r="A12" s="306" t="s">
        <v>261</v>
      </c>
      <c r="B12" s="1413">
        <v>30090.275579000001</v>
      </c>
      <c r="C12" s="1413">
        <v>33918.655787000003</v>
      </c>
      <c r="D12" s="1413">
        <v>31602.328041000001</v>
      </c>
      <c r="E12" s="1413">
        <v>23208.897580000001</v>
      </c>
      <c r="F12" s="105"/>
      <c r="G12" s="105"/>
      <c r="H12" s="105"/>
      <c r="I12" s="105"/>
      <c r="J12" s="105"/>
      <c r="K12" s="105"/>
      <c r="L12" s="105"/>
      <c r="M12" s="105"/>
      <c r="N12" s="1406">
        <f t="shared" si="0"/>
        <v>118820.15698700001</v>
      </c>
    </row>
    <row r="13" spans="1:14" ht="20.100000000000001" customHeight="1" x14ac:dyDescent="0.2">
      <c r="A13" s="309" t="s">
        <v>452</v>
      </c>
      <c r="B13" s="1365">
        <v>591.67468299999996</v>
      </c>
      <c r="C13" s="1365">
        <v>126.01076499999998</v>
      </c>
      <c r="D13" s="1365">
        <v>659.45497599999987</v>
      </c>
      <c r="E13" s="1365">
        <v>702</v>
      </c>
      <c r="F13" s="308"/>
      <c r="G13" s="308"/>
      <c r="H13" s="310"/>
      <c r="I13" s="310"/>
      <c r="J13" s="310"/>
      <c r="K13" s="310"/>
      <c r="L13" s="310"/>
      <c r="M13" s="310"/>
      <c r="N13" s="1406">
        <f t="shared" si="0"/>
        <v>2079.1404239999997</v>
      </c>
    </row>
    <row r="14" spans="1:14" ht="20.100000000000001" customHeight="1" x14ac:dyDescent="0.2">
      <c r="A14" s="306" t="s">
        <v>1298</v>
      </c>
      <c r="B14" s="241">
        <v>3608.7309999999998</v>
      </c>
      <c r="C14" s="241">
        <v>5445.433</v>
      </c>
      <c r="D14" s="241">
        <v>5923.8045000000002</v>
      </c>
      <c r="E14" s="241">
        <v>7148.5395000000008</v>
      </c>
      <c r="F14" s="241"/>
      <c r="G14" s="42"/>
      <c r="H14" s="12"/>
      <c r="I14" s="12"/>
      <c r="J14" s="12"/>
      <c r="K14" s="12"/>
      <c r="L14" s="12"/>
      <c r="M14" s="12"/>
      <c r="N14" s="1406">
        <f t="shared" si="0"/>
        <v>22126.508000000002</v>
      </c>
    </row>
    <row r="15" spans="1:14" ht="20.100000000000001" customHeight="1" thickBot="1" x14ac:dyDescent="0.3">
      <c r="A15" s="311" t="s">
        <v>74</v>
      </c>
      <c r="B15" s="1415">
        <f>SUM(B3:B14)</f>
        <v>1099609.1533147898</v>
      </c>
      <c r="C15" s="137">
        <f>SUM(C3:C14)</f>
        <v>902727.14453134988</v>
      </c>
      <c r="D15" s="1416">
        <f>SUM(D3:D14)</f>
        <v>784910.92911636992</v>
      </c>
      <c r="E15" s="1416">
        <f>SUM(E3:E14)</f>
        <v>700516.04367957986</v>
      </c>
      <c r="F15" s="812"/>
      <c r="G15" s="812"/>
      <c r="H15" s="810"/>
      <c r="I15" s="810"/>
      <c r="J15" s="810"/>
      <c r="K15" s="810"/>
      <c r="L15" s="810"/>
      <c r="M15" s="810"/>
      <c r="N15" s="1406">
        <f>SUM(N3:N14)</f>
        <v>3487763.2032985399</v>
      </c>
    </row>
    <row r="16" spans="1:14" ht="20.100000000000001" customHeight="1" thickBot="1" x14ac:dyDescent="0.3">
      <c r="A16" s="312"/>
      <c r="B16" s="378"/>
      <c r="C16" s="813"/>
      <c r="D16" s="422"/>
      <c r="E16" s="422"/>
      <c r="F16" s="422"/>
      <c r="G16" s="422"/>
      <c r="H16" s="313"/>
      <c r="I16" s="313"/>
      <c r="J16" s="313"/>
      <c r="K16" s="313"/>
      <c r="L16" s="313"/>
      <c r="M16" s="313"/>
      <c r="N16" s="313"/>
    </row>
    <row r="17" spans="1:16" ht="20.100000000000001" customHeight="1" x14ac:dyDescent="0.25">
      <c r="A17" s="314" t="s">
        <v>75</v>
      </c>
      <c r="B17" s="447" t="s">
        <v>11</v>
      </c>
      <c r="C17" s="315" t="s">
        <v>12</v>
      </c>
      <c r="D17" s="466" t="s">
        <v>13</v>
      </c>
      <c r="E17" s="423" t="s">
        <v>14</v>
      </c>
      <c r="F17" s="423" t="s">
        <v>15</v>
      </c>
      <c r="G17" s="423" t="s">
        <v>16</v>
      </c>
      <c r="H17" s="315" t="s">
        <v>17</v>
      </c>
      <c r="I17" s="315" t="s">
        <v>18</v>
      </c>
      <c r="J17" s="315" t="s">
        <v>19</v>
      </c>
      <c r="K17" s="315" t="s">
        <v>20</v>
      </c>
      <c r="L17" s="316" t="s">
        <v>21</v>
      </c>
      <c r="M17" s="316" t="s">
        <v>22</v>
      </c>
      <c r="N17" s="317">
        <v>2023</v>
      </c>
    </row>
    <row r="18" spans="1:16" ht="20.100000000000001" customHeight="1" x14ac:dyDescent="0.2">
      <c r="A18" s="306" t="s">
        <v>71</v>
      </c>
      <c r="B18" s="155">
        <v>-387716.81999999989</v>
      </c>
      <c r="C18" s="155">
        <v>-265661.81200000009</v>
      </c>
      <c r="D18" s="155">
        <v>-250922.47699999998</v>
      </c>
      <c r="E18" s="155">
        <v>-199680.50200000001</v>
      </c>
      <c r="F18" s="105"/>
      <c r="G18" s="105"/>
      <c r="H18" s="105"/>
      <c r="I18" s="105"/>
      <c r="J18" s="105"/>
      <c r="K18" s="105"/>
      <c r="L18" s="105"/>
      <c r="M18" s="105"/>
      <c r="N18" s="36">
        <f>SUM(B18:M18)</f>
        <v>-1103981.611</v>
      </c>
    </row>
    <row r="19" spans="1:16" ht="20.100000000000001" customHeight="1" x14ac:dyDescent="0.2">
      <c r="A19" s="306" t="s">
        <v>72</v>
      </c>
      <c r="B19" s="1356">
        <v>51363.784000000007</v>
      </c>
      <c r="C19" s="1356">
        <v>63211.92300000001</v>
      </c>
      <c r="D19" s="1356">
        <v>131284.15099999998</v>
      </c>
      <c r="E19" s="1356">
        <v>135881.34699999998</v>
      </c>
      <c r="F19" s="105"/>
      <c r="G19" s="105"/>
      <c r="H19" s="105"/>
      <c r="I19" s="105"/>
      <c r="J19" s="105"/>
      <c r="K19" s="105"/>
      <c r="L19" s="105"/>
      <c r="M19" s="105"/>
      <c r="N19" s="36">
        <f>SUM(B19:M19)</f>
        <v>381741.20499999996</v>
      </c>
    </row>
    <row r="20" spans="1:16" ht="20.100000000000001" customHeight="1" thickBot="1" x14ac:dyDescent="0.25">
      <c r="A20" s="311" t="s">
        <v>73</v>
      </c>
      <c r="B20" s="1419">
        <f>B18+B19</f>
        <v>-336353.03599999991</v>
      </c>
      <c r="C20" s="1419">
        <f t="shared" ref="C20:E20" si="1">C18+C19</f>
        <v>-202449.88900000008</v>
      </c>
      <c r="D20" s="1419">
        <f t="shared" si="1"/>
        <v>-119638.326</v>
      </c>
      <c r="E20" s="1419">
        <f t="shared" si="1"/>
        <v>-63799.155000000028</v>
      </c>
      <c r="F20" s="105"/>
      <c r="G20" s="105"/>
      <c r="H20" s="1420"/>
      <c r="I20" s="1420"/>
      <c r="J20" s="1420"/>
      <c r="K20" s="1420"/>
      <c r="L20" s="1420"/>
      <c r="M20" s="1420"/>
      <c r="N20" s="36">
        <f>SUM(B20:M20)</f>
        <v>-722240.40600000008</v>
      </c>
    </row>
    <row r="21" spans="1:16" ht="20.100000000000001" customHeight="1" thickBot="1" x14ac:dyDescent="0.3">
      <c r="A21" s="312"/>
      <c r="B21" s="313"/>
      <c r="C21" s="807"/>
      <c r="D21" s="422"/>
      <c r="E21" s="422"/>
      <c r="F21" s="422"/>
      <c r="G21" s="422"/>
      <c r="H21" s="313"/>
      <c r="I21" s="313"/>
      <c r="J21" s="313"/>
      <c r="K21" s="313"/>
      <c r="L21" s="313"/>
      <c r="M21" s="313"/>
      <c r="N21" s="313"/>
    </row>
    <row r="22" spans="1:16" ht="20.100000000000001" customHeight="1" x14ac:dyDescent="0.25">
      <c r="A22" s="314" t="s">
        <v>76</v>
      </c>
      <c r="B22" s="318" t="s">
        <v>11</v>
      </c>
      <c r="C22" s="315" t="s">
        <v>12</v>
      </c>
      <c r="D22" s="318" t="s">
        <v>13</v>
      </c>
      <c r="E22" s="315" t="s">
        <v>14</v>
      </c>
      <c r="F22" s="315" t="s">
        <v>15</v>
      </c>
      <c r="G22" s="315" t="s">
        <v>16</v>
      </c>
      <c r="H22" s="315" t="s">
        <v>17</v>
      </c>
      <c r="I22" s="315" t="s">
        <v>18</v>
      </c>
      <c r="J22" s="318" t="s">
        <v>19</v>
      </c>
      <c r="K22" s="318" t="s">
        <v>20</v>
      </c>
      <c r="L22" s="316" t="s">
        <v>21</v>
      </c>
      <c r="M22" s="316" t="s">
        <v>22</v>
      </c>
      <c r="N22" s="317">
        <v>2023</v>
      </c>
    </row>
    <row r="23" spans="1:16" ht="12" x14ac:dyDescent="0.2">
      <c r="A23" s="814" t="s">
        <v>282</v>
      </c>
      <c r="B23" s="510">
        <v>413203.85039199993</v>
      </c>
      <c r="C23" s="376">
        <v>437395.16132000007</v>
      </c>
      <c r="D23" s="511">
        <v>372279.01994619996</v>
      </c>
      <c r="E23" s="539">
        <v>355984.88699879998</v>
      </c>
      <c r="F23" s="319"/>
      <c r="G23" s="34"/>
      <c r="H23" s="34"/>
      <c r="I23" s="34"/>
      <c r="J23" s="34"/>
      <c r="K23" s="34"/>
      <c r="L23" s="34"/>
      <c r="M23" s="34"/>
      <c r="N23" s="106">
        <f t="shared" ref="N23:N31" si="2">SUM(B23:M23)</f>
        <v>1578862.9186570002</v>
      </c>
    </row>
    <row r="24" spans="1:16" ht="12" x14ac:dyDescent="0.2">
      <c r="A24" s="814" t="s">
        <v>283</v>
      </c>
      <c r="B24" s="512">
        <v>87525.797099999996</v>
      </c>
      <c r="C24" s="376">
        <v>86616.733329999988</v>
      </c>
      <c r="D24" s="511">
        <v>92750.031422000015</v>
      </c>
      <c r="E24" s="539">
        <v>82631.513047999993</v>
      </c>
      <c r="F24" s="429"/>
      <c r="G24" s="34"/>
      <c r="H24" s="34"/>
      <c r="I24" s="34"/>
      <c r="J24" s="34"/>
      <c r="K24" s="34"/>
      <c r="L24" s="34"/>
      <c r="M24" s="34"/>
      <c r="N24" s="106">
        <f t="shared" si="2"/>
        <v>349524.07490000001</v>
      </c>
    </row>
    <row r="25" spans="1:16" ht="12" x14ac:dyDescent="0.2">
      <c r="A25" s="814" t="s">
        <v>409</v>
      </c>
      <c r="B25" s="513">
        <v>535.02</v>
      </c>
      <c r="C25" s="514">
        <v>696.11999999999989</v>
      </c>
      <c r="D25" s="515">
        <v>702.42</v>
      </c>
      <c r="E25" s="1421">
        <v>45.36</v>
      </c>
      <c r="F25" s="429"/>
      <c r="G25" s="430"/>
      <c r="H25" s="35"/>
      <c r="I25" s="35"/>
      <c r="J25" s="35"/>
      <c r="K25" s="31"/>
      <c r="L25" s="35"/>
      <c r="M25" s="35"/>
      <c r="N25" s="106">
        <f t="shared" si="2"/>
        <v>1978.9199999999998</v>
      </c>
    </row>
    <row r="26" spans="1:16" ht="12" x14ac:dyDescent="0.2">
      <c r="A26" s="814" t="s">
        <v>286</v>
      </c>
      <c r="B26" s="516">
        <v>20.855</v>
      </c>
      <c r="C26" s="375">
        <v>18.811</v>
      </c>
      <c r="D26" s="511">
        <v>25.843</v>
      </c>
      <c r="E26" s="539">
        <v>30</v>
      </c>
      <c r="F26" s="429"/>
      <c r="G26" s="34"/>
      <c r="H26" s="34"/>
      <c r="I26" s="34"/>
      <c r="J26" s="34"/>
      <c r="K26" s="34"/>
      <c r="L26" s="32"/>
      <c r="M26" s="32"/>
      <c r="N26" s="106">
        <f t="shared" si="2"/>
        <v>95.509</v>
      </c>
    </row>
    <row r="27" spans="1:16" ht="12" x14ac:dyDescent="0.2">
      <c r="A27" s="814" t="s">
        <v>289</v>
      </c>
      <c r="B27" s="513">
        <v>2078.4141666666669</v>
      </c>
      <c r="C27" s="514">
        <v>1828.43</v>
      </c>
      <c r="D27" s="515">
        <v>2363.0011354838707</v>
      </c>
      <c r="E27" s="1421">
        <v>2941.2779999999998</v>
      </c>
      <c r="F27" s="429"/>
      <c r="G27" s="430"/>
      <c r="H27" s="35"/>
      <c r="I27" s="35"/>
      <c r="J27" s="35"/>
      <c r="K27" s="31"/>
      <c r="L27" s="35"/>
      <c r="M27" s="35"/>
      <c r="N27" s="106">
        <f t="shared" si="2"/>
        <v>9211.1233021505377</v>
      </c>
    </row>
    <row r="28" spans="1:16" ht="12" x14ac:dyDescent="0.2">
      <c r="A28" s="814" t="s">
        <v>285</v>
      </c>
      <c r="B28" s="512">
        <v>195699.45328451344</v>
      </c>
      <c r="C28" s="376">
        <v>131026.94590461999</v>
      </c>
      <c r="D28" s="511">
        <v>144936.18221604626</v>
      </c>
      <c r="E28" s="1422">
        <v>117090</v>
      </c>
      <c r="F28" s="429"/>
      <c r="G28" s="34"/>
      <c r="H28" s="34"/>
      <c r="I28" s="34"/>
      <c r="J28" s="34"/>
      <c r="K28" s="34"/>
      <c r="L28" s="34"/>
      <c r="M28" s="34"/>
      <c r="N28" s="106">
        <f t="shared" si="2"/>
        <v>588752.58140517969</v>
      </c>
    </row>
    <row r="29" spans="1:16" ht="12" x14ac:dyDescent="0.2">
      <c r="A29" s="814" t="s">
        <v>284</v>
      </c>
      <c r="B29" s="517">
        <v>38978.524210579999</v>
      </c>
      <c r="C29" s="518">
        <v>25586.248372919992</v>
      </c>
      <c r="D29" s="519">
        <v>32683.618303099996</v>
      </c>
      <c r="E29" s="1418">
        <v>59842.560732340004</v>
      </c>
      <c r="F29" s="429"/>
      <c r="G29" s="36"/>
      <c r="H29" s="36"/>
      <c r="I29" s="36"/>
      <c r="J29" s="36"/>
      <c r="K29" s="36"/>
      <c r="L29" s="320"/>
      <c r="M29" s="320"/>
      <c r="N29" s="106">
        <f t="shared" si="2"/>
        <v>157090.95161893999</v>
      </c>
    </row>
    <row r="30" spans="1:16" ht="12" x14ac:dyDescent="0.2">
      <c r="A30" s="814" t="s">
        <v>84</v>
      </c>
      <c r="B30" s="520">
        <v>25216.343161029934</v>
      </c>
      <c r="C30" s="521">
        <v>17109.895603809833</v>
      </c>
      <c r="D30" s="522">
        <v>19532.487093539952</v>
      </c>
      <c r="E30" s="1417">
        <v>18150.765432890057</v>
      </c>
      <c r="F30" s="429"/>
      <c r="G30" s="36"/>
      <c r="H30" s="36"/>
      <c r="I30" s="36"/>
      <c r="J30" s="36"/>
      <c r="K30" s="37"/>
      <c r="L30" s="307"/>
      <c r="M30" s="307"/>
      <c r="N30" s="106">
        <f t="shared" si="2"/>
        <v>80009.491291269776</v>
      </c>
    </row>
    <row r="31" spans="1:16" ht="12" thickBot="1" x14ac:dyDescent="0.3">
      <c r="A31" s="815" t="s">
        <v>559</v>
      </c>
      <c r="B31" s="816">
        <f>SUM(B23:B30)</f>
        <v>763258.25731479004</v>
      </c>
      <c r="C31" s="810">
        <f>SUM(C23:C30)</f>
        <v>700278.34553134989</v>
      </c>
      <c r="D31" s="811">
        <f>SUM(D23:D30)</f>
        <v>665272.60311636992</v>
      </c>
      <c r="E31" s="817">
        <f>SUM(E23:E30)</f>
        <v>636716.36421202996</v>
      </c>
      <c r="F31" s="817"/>
      <c r="G31" s="818"/>
      <c r="H31" s="819"/>
      <c r="I31" s="819"/>
      <c r="J31" s="819"/>
      <c r="K31" s="819"/>
      <c r="L31" s="819"/>
      <c r="M31" s="819"/>
      <c r="N31" s="820">
        <f t="shared" si="2"/>
        <v>2765525.5701745399</v>
      </c>
      <c r="P31" s="1424"/>
    </row>
    <row r="32" spans="1:16" ht="12" thickBot="1" x14ac:dyDescent="0.3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2:14" ht="15.75" customHeight="1" thickBot="1" x14ac:dyDescent="0.3">
      <c r="B33" s="321"/>
      <c r="C33" s="321"/>
      <c r="D33" s="321"/>
      <c r="E33" s="1741" t="s">
        <v>491</v>
      </c>
      <c r="F33" s="1742"/>
      <c r="G33" s="1742"/>
      <c r="H33" s="1742"/>
      <c r="I33" s="1742"/>
      <c r="J33" s="1742"/>
      <c r="K33" s="1742"/>
      <c r="L33" s="1742"/>
      <c r="M33" s="1742"/>
      <c r="N33" s="1743"/>
    </row>
    <row r="39" spans="2:14" x14ac:dyDescent="0.25">
      <c r="B39" s="1423"/>
      <c r="C39" s="1423"/>
      <c r="D39" s="1423"/>
      <c r="E39" s="1423"/>
    </row>
  </sheetData>
  <mergeCells count="2">
    <mergeCell ref="E33:N33"/>
    <mergeCell ref="A1:N1"/>
  </mergeCells>
  <pageMargins left="0.25" right="0.25" top="0.75" bottom="0.75" header="0.3" footer="0.3"/>
  <pageSetup scale="68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76"/>
  <sheetViews>
    <sheetView view="pageBreakPreview" zoomScale="85" zoomScaleNormal="95" zoomScaleSheetLayoutView="85" workbookViewId="0">
      <selection activeCell="P288" sqref="P288"/>
    </sheetView>
  </sheetViews>
  <sheetFormatPr defaultColWidth="9.140625" defaultRowHeight="11.25" x14ac:dyDescent="0.2"/>
  <cols>
    <col min="1" max="1" width="37.42578125" style="5" bestFit="1" customWidth="1"/>
    <col min="2" max="2" width="8.28515625" style="5" bestFit="1" customWidth="1"/>
    <col min="3" max="3" width="42.7109375" style="5" bestFit="1" customWidth="1"/>
    <col min="4" max="4" width="12.28515625" style="98" bestFit="1" customWidth="1"/>
    <col min="5" max="5" width="8.5703125" style="5" bestFit="1" customWidth="1"/>
    <col min="6" max="6" width="8.42578125" style="5" bestFit="1" customWidth="1"/>
    <col min="7" max="7" width="8.5703125" style="5" bestFit="1" customWidth="1"/>
    <col min="8" max="8" width="9" style="5" bestFit="1" customWidth="1"/>
    <col min="9" max="9" width="11.140625" style="5" bestFit="1" customWidth="1"/>
    <col min="10" max="10" width="4.28515625" style="5" customWidth="1"/>
    <col min="11" max="16384" width="9.140625" style="5"/>
  </cols>
  <sheetData>
    <row r="1" spans="1:9" x14ac:dyDescent="0.2">
      <c r="A1" s="1747" t="s">
        <v>833</v>
      </c>
      <c r="B1" s="1774"/>
      <c r="C1" s="1748"/>
      <c r="D1" s="1748"/>
      <c r="E1" s="1748"/>
      <c r="F1" s="1748"/>
      <c r="G1" s="1748"/>
      <c r="H1" s="1774"/>
      <c r="I1" s="1775"/>
    </row>
    <row r="2" spans="1:9" ht="12" thickBot="1" x14ac:dyDescent="0.25">
      <c r="A2" s="1120" t="s">
        <v>834</v>
      </c>
      <c r="B2" s="1120" t="s">
        <v>835</v>
      </c>
      <c r="C2" s="1120" t="s">
        <v>836</v>
      </c>
      <c r="D2" s="1121" t="s">
        <v>837</v>
      </c>
      <c r="E2" s="1122" t="s">
        <v>77</v>
      </c>
      <c r="F2" s="1122" t="s">
        <v>78</v>
      </c>
      <c r="G2" s="1122" t="s">
        <v>79</v>
      </c>
      <c r="H2" s="1122" t="s">
        <v>838</v>
      </c>
      <c r="I2" s="1122">
        <v>2023</v>
      </c>
    </row>
    <row r="3" spans="1:9" ht="12" customHeight="1" x14ac:dyDescent="0.2">
      <c r="A3" s="1123" t="s">
        <v>839</v>
      </c>
      <c r="B3" s="1124">
        <v>500</v>
      </c>
      <c r="C3" s="1806" t="s">
        <v>840</v>
      </c>
      <c r="D3" s="1125" t="s">
        <v>841</v>
      </c>
      <c r="E3" s="1807">
        <v>665048</v>
      </c>
      <c r="F3" s="1807">
        <v>599427</v>
      </c>
      <c r="G3" s="1807">
        <v>350763</v>
      </c>
      <c r="H3" s="1808">
        <v>318558.07883673004</v>
      </c>
      <c r="I3" s="1811">
        <f>SUM(E3:H3)</f>
        <v>1933796.07883673</v>
      </c>
    </row>
    <row r="4" spans="1:9" ht="12" customHeight="1" x14ac:dyDescent="0.2">
      <c r="A4" s="1123" t="s">
        <v>842</v>
      </c>
      <c r="B4" s="1124">
        <v>600</v>
      </c>
      <c r="C4" s="1806"/>
      <c r="D4" s="1126" t="s">
        <v>841</v>
      </c>
      <c r="E4" s="1807"/>
      <c r="F4" s="1807"/>
      <c r="G4" s="1807"/>
      <c r="H4" s="1809"/>
      <c r="I4" s="1811"/>
    </row>
    <row r="5" spans="1:9" ht="12" customHeight="1" x14ac:dyDescent="0.2">
      <c r="A5" s="1123" t="s">
        <v>843</v>
      </c>
      <c r="B5" s="1127">
        <v>250</v>
      </c>
      <c r="C5" s="1806"/>
      <c r="D5" s="1126" t="s">
        <v>841</v>
      </c>
      <c r="E5" s="1807"/>
      <c r="F5" s="1807"/>
      <c r="G5" s="1807"/>
      <c r="H5" s="1810"/>
      <c r="I5" s="1811"/>
    </row>
    <row r="6" spans="1:9" ht="12" customHeight="1" x14ac:dyDescent="0.2">
      <c r="A6" s="1123" t="s">
        <v>844</v>
      </c>
      <c r="B6" s="1124">
        <v>98</v>
      </c>
      <c r="C6" s="1123" t="s">
        <v>840</v>
      </c>
      <c r="D6" s="1128" t="s">
        <v>841</v>
      </c>
      <c r="E6" s="1129"/>
      <c r="F6" s="1129"/>
      <c r="G6" s="1129"/>
      <c r="H6" s="1129"/>
      <c r="I6" s="1129"/>
    </row>
    <row r="7" spans="1:9" ht="12" customHeight="1" x14ac:dyDescent="0.2">
      <c r="A7" s="1130"/>
      <c r="B7" s="1131"/>
      <c r="C7" s="1130"/>
      <c r="D7" s="1132"/>
      <c r="E7" s="1133"/>
      <c r="F7" s="1133"/>
      <c r="G7" s="1133"/>
      <c r="H7" s="1133"/>
      <c r="I7" s="1134">
        <f>SUM(I3:I6)</f>
        <v>1933796.07883673</v>
      </c>
    </row>
    <row r="8" spans="1:9" ht="12" customHeight="1" x14ac:dyDescent="0.2">
      <c r="A8" s="1135" t="s">
        <v>845</v>
      </c>
      <c r="B8" s="1136">
        <v>25.2</v>
      </c>
      <c r="C8" s="1812" t="s">
        <v>846</v>
      </c>
      <c r="D8" s="1137" t="s">
        <v>847</v>
      </c>
      <c r="E8" s="1807">
        <v>44271</v>
      </c>
      <c r="F8" s="1807">
        <v>41090</v>
      </c>
      <c r="G8" s="1807">
        <v>36363</v>
      </c>
      <c r="H8" s="1815">
        <v>34900.490372949993</v>
      </c>
      <c r="I8" s="1811">
        <f>SUM(E8:H8)</f>
        <v>156624.49037294998</v>
      </c>
    </row>
    <row r="9" spans="1:9" ht="12" customHeight="1" x14ac:dyDescent="0.2">
      <c r="A9" s="1135" t="s">
        <v>848</v>
      </c>
      <c r="B9" s="1136">
        <v>24</v>
      </c>
      <c r="C9" s="1813"/>
      <c r="D9" s="1137" t="s">
        <v>847</v>
      </c>
      <c r="E9" s="1807"/>
      <c r="F9" s="1807"/>
      <c r="G9" s="1807"/>
      <c r="H9" s="1816"/>
      <c r="I9" s="1811"/>
    </row>
    <row r="10" spans="1:9" ht="12" customHeight="1" x14ac:dyDescent="0.2">
      <c r="A10" s="1135" t="s">
        <v>849</v>
      </c>
      <c r="B10" s="1138">
        <v>22.5</v>
      </c>
      <c r="C10" s="1812"/>
      <c r="D10" s="1139" t="s">
        <v>847</v>
      </c>
      <c r="E10" s="1807"/>
      <c r="F10" s="1807"/>
      <c r="G10" s="1807"/>
      <c r="H10" s="1816"/>
      <c r="I10" s="1811"/>
    </row>
    <row r="11" spans="1:9" ht="12" customHeight="1" x14ac:dyDescent="0.2">
      <c r="A11" s="1135" t="s">
        <v>850</v>
      </c>
      <c r="B11" s="1140">
        <v>5</v>
      </c>
      <c r="C11" s="1812"/>
      <c r="D11" s="1141" t="s">
        <v>847</v>
      </c>
      <c r="E11" s="1814"/>
      <c r="F11" s="1814"/>
      <c r="G11" s="1814"/>
      <c r="H11" s="1816"/>
      <c r="I11" s="1817"/>
    </row>
    <row r="12" spans="1:9" ht="12.75" customHeight="1" x14ac:dyDescent="0.2">
      <c r="A12" s="1135" t="s">
        <v>851</v>
      </c>
      <c r="B12" s="1140">
        <v>27.94</v>
      </c>
      <c r="C12" s="1812" t="s">
        <v>852</v>
      </c>
      <c r="D12" s="1141" t="s">
        <v>841</v>
      </c>
      <c r="E12" s="138">
        <v>13532</v>
      </c>
      <c r="F12" s="138">
        <v>6558</v>
      </c>
      <c r="G12" s="138">
        <v>13089</v>
      </c>
      <c r="H12" s="307">
        <v>12741.171842</v>
      </c>
      <c r="I12" s="1142">
        <f>SUM(E12:H12)</f>
        <v>45920.171841999996</v>
      </c>
    </row>
    <row r="13" spans="1:9" ht="12.75" customHeight="1" x14ac:dyDescent="0.2">
      <c r="A13" s="1135" t="s">
        <v>853</v>
      </c>
      <c r="B13" s="1140">
        <v>74.599999999999994</v>
      </c>
      <c r="C13" s="1812"/>
      <c r="D13" s="1141" t="s">
        <v>841</v>
      </c>
      <c r="E13" s="138">
        <v>41733</v>
      </c>
      <c r="F13" s="138">
        <v>21699</v>
      </c>
      <c r="G13" s="138">
        <v>32666</v>
      </c>
      <c r="H13" s="307">
        <v>20161.360438</v>
      </c>
      <c r="I13" s="1142">
        <f t="shared" ref="I13:I16" si="0">SUM(E13:H13)</f>
        <v>116259.360438</v>
      </c>
    </row>
    <row r="14" spans="1:9" ht="12" customHeight="1" x14ac:dyDescent="0.2">
      <c r="A14" s="1135" t="s">
        <v>854</v>
      </c>
      <c r="B14" s="1140">
        <v>73</v>
      </c>
      <c r="C14" s="1143" t="s">
        <v>855</v>
      </c>
      <c r="D14" s="1141" t="s">
        <v>847</v>
      </c>
      <c r="E14" s="138">
        <v>19006</v>
      </c>
      <c r="F14" s="138">
        <v>17988</v>
      </c>
      <c r="G14" s="138">
        <v>18262</v>
      </c>
      <c r="H14" s="307">
        <v>12702.617977</v>
      </c>
      <c r="I14" s="1142">
        <f t="shared" si="0"/>
        <v>67958.617977000002</v>
      </c>
    </row>
    <row r="15" spans="1:9" ht="12" customHeight="1" x14ac:dyDescent="0.2">
      <c r="A15" s="1135" t="s">
        <v>856</v>
      </c>
      <c r="B15" s="1140">
        <v>184</v>
      </c>
      <c r="C15" s="1143" t="s">
        <v>855</v>
      </c>
      <c r="D15" s="1141" t="s">
        <v>857</v>
      </c>
      <c r="E15" s="138">
        <v>30090</v>
      </c>
      <c r="F15" s="138">
        <v>33919</v>
      </c>
      <c r="G15" s="138">
        <v>31602</v>
      </c>
      <c r="H15" s="307">
        <v>23208.897580000001</v>
      </c>
      <c r="I15" s="1142">
        <f t="shared" si="0"/>
        <v>118819.89758</v>
      </c>
    </row>
    <row r="16" spans="1:9" ht="12" customHeight="1" x14ac:dyDescent="0.2">
      <c r="A16" s="1144" t="s">
        <v>858</v>
      </c>
      <c r="B16" s="1145">
        <v>1.73</v>
      </c>
      <c r="C16" s="1144" t="s">
        <v>859</v>
      </c>
      <c r="D16" s="1146"/>
      <c r="E16" s="42">
        <v>591.67468299999996</v>
      </c>
      <c r="F16" s="42">
        <v>126.01076499999998</v>
      </c>
      <c r="G16" s="42">
        <v>659.45497599999987</v>
      </c>
      <c r="H16" s="42">
        <v>702</v>
      </c>
      <c r="I16" s="1142">
        <f t="shared" si="0"/>
        <v>2079.1404239999997</v>
      </c>
    </row>
    <row r="17" spans="1:9" ht="12" customHeight="1" x14ac:dyDescent="0.2">
      <c r="A17" s="1130"/>
      <c r="B17" s="1147"/>
      <c r="C17" s="1148"/>
      <c r="D17" s="1132"/>
      <c r="E17" s="1149"/>
      <c r="F17" s="1149"/>
      <c r="G17" s="1149"/>
      <c r="H17" s="1149"/>
      <c r="I17" s="1150">
        <f>SUM(I8:I16)</f>
        <v>507661.67863394995</v>
      </c>
    </row>
    <row r="18" spans="1:9" ht="12" customHeight="1" x14ac:dyDescent="0.2">
      <c r="A18" s="1151" t="s">
        <v>860</v>
      </c>
      <c r="B18" s="1152">
        <v>48.2</v>
      </c>
      <c r="C18" s="1153" t="s">
        <v>861</v>
      </c>
      <c r="D18" s="1154" t="s">
        <v>847</v>
      </c>
      <c r="E18" s="138">
        <v>35169</v>
      </c>
      <c r="F18" s="138">
        <v>30291</v>
      </c>
      <c r="G18" s="138">
        <v>23019</v>
      </c>
      <c r="H18" s="1155">
        <v>20042.961656999996</v>
      </c>
      <c r="I18" s="1142">
        <f>SUM(E18:H18)</f>
        <v>108521.96165699999</v>
      </c>
    </row>
    <row r="19" spans="1:9" ht="12" customHeight="1" thickBot="1" x14ac:dyDescent="0.25">
      <c r="A19" s="1130"/>
      <c r="B19" s="1147"/>
      <c r="C19" s="1148"/>
      <c r="D19" s="1132"/>
      <c r="E19" s="1149"/>
      <c r="F19" s="1149"/>
      <c r="G19" s="1149"/>
      <c r="H19" s="1149"/>
      <c r="I19" s="1156">
        <f>SUM(I18)</f>
        <v>108521.96165699999</v>
      </c>
    </row>
    <row r="20" spans="1:9" ht="12" customHeight="1" x14ac:dyDescent="0.2">
      <c r="A20" s="1148" t="s">
        <v>862</v>
      </c>
      <c r="B20" s="1157">
        <v>2.5</v>
      </c>
      <c r="C20" s="1148" t="s">
        <v>863</v>
      </c>
      <c r="D20" s="1158" t="s">
        <v>847</v>
      </c>
      <c r="E20" s="1159">
        <v>1152.1250170000003</v>
      </c>
      <c r="F20" s="1159">
        <v>670.07638199999985</v>
      </c>
      <c r="G20" s="1159">
        <v>1404.7028349999996</v>
      </c>
      <c r="H20" s="1160">
        <v>1312.3312549999998</v>
      </c>
      <c r="I20" s="1161">
        <f>SUM(E20:H20)</f>
        <v>4539.2354889999997</v>
      </c>
    </row>
    <row r="21" spans="1:9" ht="12" customHeight="1" x14ac:dyDescent="0.2">
      <c r="A21" s="1148" t="s">
        <v>864</v>
      </c>
      <c r="B21" s="1162">
        <v>5.8</v>
      </c>
      <c r="C21" s="1163" t="s">
        <v>865</v>
      </c>
      <c r="D21" s="1164" t="s">
        <v>847</v>
      </c>
      <c r="E21" s="1780">
        <v>2657.6197360000001</v>
      </c>
      <c r="F21" s="1780">
        <v>941.47058400000014</v>
      </c>
      <c r="G21" s="1780">
        <v>2284.3543439999999</v>
      </c>
      <c r="H21" s="1783">
        <v>2730.5721460000004</v>
      </c>
      <c r="I21" s="1786">
        <f>SUM(E21:H21)</f>
        <v>8614.016810000001</v>
      </c>
    </row>
    <row r="22" spans="1:9" ht="12" customHeight="1" x14ac:dyDescent="0.2">
      <c r="A22" s="1148" t="s">
        <v>866</v>
      </c>
      <c r="B22" s="1157">
        <v>2.5</v>
      </c>
      <c r="C22" s="1148" t="s">
        <v>867</v>
      </c>
      <c r="D22" s="1165" t="s">
        <v>847</v>
      </c>
      <c r="E22" s="1782"/>
      <c r="F22" s="1782"/>
      <c r="G22" s="1782"/>
      <c r="H22" s="1785"/>
      <c r="I22" s="1788"/>
    </row>
    <row r="23" spans="1:9" ht="12" customHeight="1" x14ac:dyDescent="0.2">
      <c r="A23" s="1148" t="s">
        <v>868</v>
      </c>
      <c r="B23" s="1166">
        <v>0.92100000000000004</v>
      </c>
      <c r="C23" s="1167" t="s">
        <v>869</v>
      </c>
      <c r="D23" s="1168" t="s">
        <v>847</v>
      </c>
      <c r="E23" s="1159">
        <v>932.03861500000016</v>
      </c>
      <c r="F23" s="1159">
        <v>1241.1528459999997</v>
      </c>
      <c r="G23" s="1159">
        <v>1324.6287580000001</v>
      </c>
      <c r="H23" s="1160">
        <v>1305.3718669999998</v>
      </c>
      <c r="I23" s="1169">
        <f>SUM(E23:H23)</f>
        <v>4803.192086</v>
      </c>
    </row>
    <row r="24" spans="1:9" ht="12" customHeight="1" x14ac:dyDescent="0.2">
      <c r="A24" s="1148" t="s">
        <v>870</v>
      </c>
      <c r="B24" s="1166">
        <v>29.61</v>
      </c>
      <c r="C24" s="1167" t="s">
        <v>871</v>
      </c>
      <c r="D24" s="1168" t="s">
        <v>847</v>
      </c>
      <c r="E24" s="1159">
        <v>15291.769385</v>
      </c>
      <c r="F24" s="1159">
        <v>11679.755633000001</v>
      </c>
      <c r="G24" s="1159">
        <v>16101.16309</v>
      </c>
      <c r="H24" s="1170">
        <v>14594</v>
      </c>
      <c r="I24" s="1169">
        <f t="shared" ref="I24:I25" si="1">SUM(E24:H24)</f>
        <v>57666.688108000002</v>
      </c>
    </row>
    <row r="25" spans="1:9" ht="12" customHeight="1" x14ac:dyDescent="0.2">
      <c r="A25" s="1148" t="s">
        <v>872</v>
      </c>
      <c r="B25" s="1166">
        <v>13.8</v>
      </c>
      <c r="C25" s="1148" t="s">
        <v>873</v>
      </c>
      <c r="D25" s="1168" t="s">
        <v>847</v>
      </c>
      <c r="E25" s="1159">
        <v>7971.9168429999991</v>
      </c>
      <c r="F25" s="1159">
        <v>3915.4826639999992</v>
      </c>
      <c r="G25" s="1159">
        <v>10486.149056999999</v>
      </c>
      <c r="H25" s="1159">
        <v>8748</v>
      </c>
      <c r="I25" s="1169">
        <f t="shared" si="1"/>
        <v>31121.548563999997</v>
      </c>
    </row>
    <row r="26" spans="1:9" ht="12" customHeight="1" x14ac:dyDescent="0.2">
      <c r="A26" s="1148" t="s">
        <v>874</v>
      </c>
      <c r="B26" s="1166">
        <v>5</v>
      </c>
      <c r="C26" s="1793" t="s">
        <v>875</v>
      </c>
      <c r="D26" s="1803" t="s">
        <v>847</v>
      </c>
      <c r="E26" s="1799">
        <v>15243.602007999998</v>
      </c>
      <c r="F26" s="1799">
        <v>10142.444233000002</v>
      </c>
      <c r="G26" s="1799">
        <v>17428.780234000005</v>
      </c>
      <c r="H26" s="1799">
        <v>19483</v>
      </c>
      <c r="I26" s="1794">
        <f>SUM(E26:H26)</f>
        <v>62297.826475000009</v>
      </c>
    </row>
    <row r="27" spans="1:9" ht="12" customHeight="1" x14ac:dyDescent="0.2">
      <c r="A27" s="1148" t="s">
        <v>876</v>
      </c>
      <c r="B27" s="1166">
        <v>5.8</v>
      </c>
      <c r="C27" s="1793"/>
      <c r="D27" s="1803"/>
      <c r="E27" s="1804"/>
      <c r="F27" s="1804"/>
      <c r="G27" s="1804"/>
      <c r="H27" s="1804"/>
      <c r="I27" s="1794"/>
    </row>
    <row r="28" spans="1:9" ht="12" customHeight="1" x14ac:dyDescent="0.2">
      <c r="A28" s="1148" t="s">
        <v>877</v>
      </c>
      <c r="B28" s="1166">
        <v>11</v>
      </c>
      <c r="C28" s="1793" t="s">
        <v>878</v>
      </c>
      <c r="D28" s="1803"/>
      <c r="E28" s="1804"/>
      <c r="F28" s="1804"/>
      <c r="G28" s="1804"/>
      <c r="H28" s="1804"/>
      <c r="I28" s="1794"/>
    </row>
    <row r="29" spans="1:9" ht="12" customHeight="1" x14ac:dyDescent="0.2">
      <c r="A29" s="1148" t="s">
        <v>879</v>
      </c>
      <c r="B29" s="1166">
        <v>2.9</v>
      </c>
      <c r="C29" s="1793"/>
      <c r="D29" s="1803"/>
      <c r="E29" s="1804"/>
      <c r="F29" s="1804"/>
      <c r="G29" s="1804"/>
      <c r="H29" s="1804"/>
      <c r="I29" s="1794"/>
    </row>
    <row r="30" spans="1:9" ht="12" customHeight="1" x14ac:dyDescent="0.2">
      <c r="A30" s="1148" t="s">
        <v>880</v>
      </c>
      <c r="B30" s="1166">
        <v>4.8</v>
      </c>
      <c r="C30" s="1148" t="s">
        <v>881</v>
      </c>
      <c r="D30" s="1803"/>
      <c r="E30" s="1805"/>
      <c r="F30" s="1805"/>
      <c r="G30" s="1805"/>
      <c r="H30" s="1805"/>
      <c r="I30" s="1794"/>
    </row>
    <row r="31" spans="1:9" ht="12" customHeight="1" x14ac:dyDescent="0.2">
      <c r="A31" s="1148" t="s">
        <v>882</v>
      </c>
      <c r="B31" s="1157">
        <v>2.2999999999999998</v>
      </c>
      <c r="C31" s="1793" t="s">
        <v>883</v>
      </c>
      <c r="D31" s="1796" t="s">
        <v>847</v>
      </c>
      <c r="E31" s="1799">
        <v>1459.6765</v>
      </c>
      <c r="F31" s="1799">
        <v>640.68549199999995</v>
      </c>
      <c r="G31" s="1799">
        <v>2173.4428630000002</v>
      </c>
      <c r="H31" s="1783">
        <v>2545.8652679999996</v>
      </c>
      <c r="I31" s="1800">
        <f>SUM(E31:H31)</f>
        <v>6819.6701229999999</v>
      </c>
    </row>
    <row r="32" spans="1:9" ht="12" customHeight="1" x14ac:dyDescent="0.2">
      <c r="A32" s="1148" t="s">
        <v>884</v>
      </c>
      <c r="B32" s="1162">
        <v>2.8</v>
      </c>
      <c r="C32" s="1795"/>
      <c r="D32" s="1797"/>
      <c r="E32" s="1781"/>
      <c r="F32" s="1781"/>
      <c r="G32" s="1781"/>
      <c r="H32" s="1784"/>
      <c r="I32" s="1801"/>
    </row>
    <row r="33" spans="1:9" ht="12" customHeight="1" x14ac:dyDescent="0.2">
      <c r="A33" s="1148" t="s">
        <v>885</v>
      </c>
      <c r="B33" s="1157">
        <v>3.6</v>
      </c>
      <c r="C33" s="1793"/>
      <c r="D33" s="1798"/>
      <c r="E33" s="1782"/>
      <c r="F33" s="1782"/>
      <c r="G33" s="1782"/>
      <c r="H33" s="1785"/>
      <c r="I33" s="1802"/>
    </row>
    <row r="34" spans="1:9" ht="12" customHeight="1" x14ac:dyDescent="0.2">
      <c r="A34" s="1148" t="s">
        <v>886</v>
      </c>
      <c r="B34" s="1157">
        <v>8.1</v>
      </c>
      <c r="C34" s="1148" t="s">
        <v>887</v>
      </c>
      <c r="D34" s="1165" t="s">
        <v>847</v>
      </c>
      <c r="E34" s="509">
        <v>4321.7351010000011</v>
      </c>
      <c r="F34" s="509">
        <v>2421.2515940000012</v>
      </c>
      <c r="G34" s="509">
        <v>4512.3291869999994</v>
      </c>
      <c r="H34" s="1160">
        <v>4921.9153969999988</v>
      </c>
      <c r="I34" s="1169">
        <f>SUM(E34:H34)</f>
        <v>16177.231279000001</v>
      </c>
    </row>
    <row r="35" spans="1:9" ht="12" customHeight="1" x14ac:dyDescent="0.2">
      <c r="A35" s="1148" t="s">
        <v>888</v>
      </c>
      <c r="B35" s="1157">
        <v>8.85</v>
      </c>
      <c r="C35" s="1148" t="s">
        <v>889</v>
      </c>
      <c r="D35" s="1165" t="s">
        <v>847</v>
      </c>
      <c r="E35" s="509">
        <v>4571.8269480000008</v>
      </c>
      <c r="F35" s="509">
        <v>2559.1353110000009</v>
      </c>
      <c r="G35" s="509">
        <v>4428.3027729999994</v>
      </c>
      <c r="H35" s="1160">
        <v>4241.0079939999996</v>
      </c>
      <c r="I35" s="1169">
        <f t="shared" ref="I35:I37" si="2">SUM(E35:H35)</f>
        <v>15800.273026000001</v>
      </c>
    </row>
    <row r="36" spans="1:9" ht="12" customHeight="1" x14ac:dyDescent="0.2">
      <c r="A36" s="1148" t="s">
        <v>890</v>
      </c>
      <c r="B36" s="1157">
        <v>13.62</v>
      </c>
      <c r="C36" s="1148" t="s">
        <v>891</v>
      </c>
      <c r="D36" s="1165" t="s">
        <v>847</v>
      </c>
      <c r="E36" s="509">
        <v>4658.0877250000021</v>
      </c>
      <c r="F36" s="509">
        <v>2372.2739449999995</v>
      </c>
      <c r="G36" s="509">
        <v>5535.6050259999993</v>
      </c>
      <c r="H36" s="1160">
        <v>6303.2915120000007</v>
      </c>
      <c r="I36" s="1169">
        <f t="shared" si="2"/>
        <v>18869.258208000003</v>
      </c>
    </row>
    <row r="37" spans="1:9" ht="12" customHeight="1" x14ac:dyDescent="0.2">
      <c r="A37" s="1148" t="s">
        <v>892</v>
      </c>
      <c r="B37" s="1157">
        <v>8.94</v>
      </c>
      <c r="C37" s="1148" t="s">
        <v>893</v>
      </c>
      <c r="D37" s="1165" t="s">
        <v>847</v>
      </c>
      <c r="E37" s="509">
        <v>4023.8267570000003</v>
      </c>
      <c r="F37" s="509">
        <v>3107.5997530000004</v>
      </c>
      <c r="G37" s="509">
        <v>4349.5898980000011</v>
      </c>
      <c r="H37" s="1160">
        <v>2665.5864759999999</v>
      </c>
      <c r="I37" s="1169">
        <f t="shared" si="2"/>
        <v>14146.602884000004</v>
      </c>
    </row>
    <row r="38" spans="1:9" ht="12" customHeight="1" x14ac:dyDescent="0.2">
      <c r="A38" s="1148" t="s">
        <v>894</v>
      </c>
      <c r="B38" s="1171">
        <v>6.54</v>
      </c>
      <c r="C38" s="1761" t="s">
        <v>895</v>
      </c>
      <c r="D38" s="1164" t="s">
        <v>847</v>
      </c>
      <c r="E38" s="1780">
        <v>5715.096164999999</v>
      </c>
      <c r="F38" s="1780">
        <v>2381.1998310000004</v>
      </c>
      <c r="G38" s="1780">
        <v>6188.110533</v>
      </c>
      <c r="H38" s="1783">
        <v>4763.4261450000004</v>
      </c>
      <c r="I38" s="1786">
        <f>SUM(E38:H38)</f>
        <v>19047.832674000001</v>
      </c>
    </row>
    <row r="39" spans="1:9" ht="12" customHeight="1" x14ac:dyDescent="0.2">
      <c r="A39" s="1148" t="s">
        <v>896</v>
      </c>
      <c r="B39" s="1171">
        <v>4.0199999999999996</v>
      </c>
      <c r="C39" s="1793"/>
      <c r="D39" s="1164" t="s">
        <v>847</v>
      </c>
      <c r="E39" s="1781"/>
      <c r="F39" s="1781"/>
      <c r="G39" s="1781"/>
      <c r="H39" s="1784"/>
      <c r="I39" s="1787"/>
    </row>
    <row r="40" spans="1:9" ht="12" customHeight="1" x14ac:dyDescent="0.2">
      <c r="A40" s="1148" t="s">
        <v>897</v>
      </c>
      <c r="B40" s="1171">
        <v>5.66</v>
      </c>
      <c r="C40" s="1793"/>
      <c r="D40" s="1164" t="s">
        <v>847</v>
      </c>
      <c r="E40" s="1782"/>
      <c r="F40" s="1782"/>
      <c r="G40" s="1782"/>
      <c r="H40" s="1785"/>
      <c r="I40" s="1788"/>
    </row>
    <row r="41" spans="1:9" ht="12" customHeight="1" x14ac:dyDescent="0.2">
      <c r="A41" s="1148" t="s">
        <v>898</v>
      </c>
      <c r="B41" s="1162">
        <v>5.4550000000000001</v>
      </c>
      <c r="C41" s="1148" t="s">
        <v>899</v>
      </c>
      <c r="D41" s="1164" t="s">
        <v>847</v>
      </c>
      <c r="E41" s="509">
        <v>1947.8177020000003</v>
      </c>
      <c r="F41" s="509">
        <v>1003.5596150000001</v>
      </c>
      <c r="G41" s="509">
        <v>1993.4150339999999</v>
      </c>
      <c r="H41" s="1160">
        <v>1548.8126729999997</v>
      </c>
      <c r="I41" s="1169">
        <f>SUM(E41:H41)</f>
        <v>6493.6050239999995</v>
      </c>
    </row>
    <row r="42" spans="1:9" ht="12" customHeight="1" x14ac:dyDescent="0.2">
      <c r="A42" s="1172" t="s">
        <v>900</v>
      </c>
      <c r="B42" s="1173">
        <v>14.97</v>
      </c>
      <c r="C42" s="1172" t="s">
        <v>901</v>
      </c>
      <c r="D42" s="1164" t="s">
        <v>847</v>
      </c>
      <c r="E42" s="509">
        <v>5037.5714159999998</v>
      </c>
      <c r="F42" s="509">
        <v>2239.313936</v>
      </c>
      <c r="G42" s="509">
        <v>5919.2368780000006</v>
      </c>
      <c r="H42" s="1160">
        <v>4669.8786199999995</v>
      </c>
      <c r="I42" s="1169">
        <f>SUM(E42:H42)</f>
        <v>17866.00085</v>
      </c>
    </row>
    <row r="43" spans="1:9" ht="12" customHeight="1" x14ac:dyDescent="0.2">
      <c r="A43" s="1174" t="s">
        <v>902</v>
      </c>
      <c r="B43" s="1175">
        <v>0.88</v>
      </c>
      <c r="C43" s="1791" t="s">
        <v>903</v>
      </c>
      <c r="D43" s="1164" t="s">
        <v>847</v>
      </c>
      <c r="E43" s="1780">
        <v>2004.833104</v>
      </c>
      <c r="F43" s="1780">
        <v>1276.706653</v>
      </c>
      <c r="G43" s="1780">
        <v>2343.0362319999999</v>
      </c>
      <c r="H43" s="1783">
        <v>1690.7543830000002</v>
      </c>
      <c r="I43" s="1786">
        <f>SUM(E43:H43)</f>
        <v>7315.3303720000004</v>
      </c>
    </row>
    <row r="44" spans="1:9" ht="12" customHeight="1" x14ac:dyDescent="0.2">
      <c r="A44" s="1174" t="s">
        <v>904</v>
      </c>
      <c r="B44" s="1175">
        <v>1.08</v>
      </c>
      <c r="C44" s="1792"/>
      <c r="D44" s="1164" t="s">
        <v>847</v>
      </c>
      <c r="E44" s="1781"/>
      <c r="F44" s="1781"/>
      <c r="G44" s="1781"/>
      <c r="H44" s="1784"/>
      <c r="I44" s="1787"/>
    </row>
    <row r="45" spans="1:9" ht="12" customHeight="1" x14ac:dyDescent="0.2">
      <c r="A45" s="1174" t="s">
        <v>905</v>
      </c>
      <c r="B45" s="1175">
        <v>2.1</v>
      </c>
      <c r="C45" s="1779"/>
      <c r="D45" s="1164" t="s">
        <v>847</v>
      </c>
      <c r="E45" s="1782"/>
      <c r="F45" s="1782"/>
      <c r="G45" s="1782"/>
      <c r="H45" s="1785"/>
      <c r="I45" s="1788"/>
    </row>
    <row r="46" spans="1:9" ht="12" customHeight="1" x14ac:dyDescent="0.2">
      <c r="A46" s="1174" t="s">
        <v>906</v>
      </c>
      <c r="B46" s="1176">
        <v>4.47</v>
      </c>
      <c r="C46" s="1754" t="s">
        <v>907</v>
      </c>
      <c r="D46" s="1164" t="s">
        <v>847</v>
      </c>
      <c r="E46" s="1780">
        <v>5034.2776059999997</v>
      </c>
      <c r="F46" s="1780">
        <v>1187.3520219999996</v>
      </c>
      <c r="G46" s="1780">
        <v>3752.6154580000007</v>
      </c>
      <c r="H46" s="1783">
        <v>3493.9430289999996</v>
      </c>
      <c r="I46" s="1786">
        <f>SUM(E46:H46)</f>
        <v>13468.188114999999</v>
      </c>
    </row>
    <row r="47" spans="1:9" ht="12" customHeight="1" x14ac:dyDescent="0.2">
      <c r="A47" s="1174" t="s">
        <v>908</v>
      </c>
      <c r="B47" s="1176">
        <v>11</v>
      </c>
      <c r="C47" s="1789"/>
      <c r="D47" s="1164" t="s">
        <v>847</v>
      </c>
      <c r="E47" s="1782"/>
      <c r="F47" s="1782"/>
      <c r="G47" s="1782"/>
      <c r="H47" s="1785"/>
      <c r="I47" s="1788"/>
    </row>
    <row r="48" spans="1:9" ht="12" customHeight="1" x14ac:dyDescent="0.2">
      <c r="A48" s="5" t="s">
        <v>909</v>
      </c>
      <c r="B48" s="1175">
        <v>14.5</v>
      </c>
      <c r="C48" s="1177" t="s">
        <v>910</v>
      </c>
      <c r="D48" s="1164" t="s">
        <v>847</v>
      </c>
      <c r="E48" s="509">
        <v>5363.8894719999998</v>
      </c>
      <c r="F48" s="509">
        <v>2929.400955000001</v>
      </c>
      <c r="G48" s="509">
        <v>5551.5106299999998</v>
      </c>
      <c r="H48" s="1160">
        <v>3784.148095</v>
      </c>
      <c r="I48" s="1169">
        <f>SUM(E48:H48)</f>
        <v>17628.949152000001</v>
      </c>
    </row>
    <row r="49" spans="1:9" ht="12" customHeight="1" x14ac:dyDescent="0.2">
      <c r="A49" s="1178" t="s">
        <v>911</v>
      </c>
      <c r="B49" s="1175">
        <v>1.73</v>
      </c>
      <c r="C49" s="1791" t="s">
        <v>912</v>
      </c>
      <c r="D49" s="1164" t="s">
        <v>847</v>
      </c>
      <c r="E49" s="1780">
        <v>918.19425100000024</v>
      </c>
      <c r="F49" s="1780">
        <v>459.67237299999994</v>
      </c>
      <c r="G49" s="1780">
        <v>1475.8105039999998</v>
      </c>
      <c r="H49" s="1783">
        <v>1580.894</v>
      </c>
      <c r="I49" s="1786">
        <f>SUM(E49:H49)</f>
        <v>4434.5711280000005</v>
      </c>
    </row>
    <row r="50" spans="1:9" ht="12" customHeight="1" x14ac:dyDescent="0.2">
      <c r="A50" s="1178" t="s">
        <v>913</v>
      </c>
      <c r="B50" s="1175">
        <v>0.3</v>
      </c>
      <c r="C50" s="1792"/>
      <c r="D50" s="1164" t="s">
        <v>847</v>
      </c>
      <c r="E50" s="1781"/>
      <c r="F50" s="1781"/>
      <c r="G50" s="1781"/>
      <c r="H50" s="1784"/>
      <c r="I50" s="1787"/>
    </row>
    <row r="51" spans="1:9" ht="12" customHeight="1" x14ac:dyDescent="0.2">
      <c r="A51" s="1178" t="s">
        <v>914</v>
      </c>
      <c r="B51" s="1175">
        <v>1.5</v>
      </c>
      <c r="C51" s="1779"/>
      <c r="D51" s="1164" t="s">
        <v>847</v>
      </c>
      <c r="E51" s="1782"/>
      <c r="F51" s="1782"/>
      <c r="G51" s="1782"/>
      <c r="H51" s="1785"/>
      <c r="I51" s="1788"/>
    </row>
    <row r="52" spans="1:9" ht="12" customHeight="1" x14ac:dyDescent="0.2">
      <c r="A52" s="1179" t="s">
        <v>915</v>
      </c>
      <c r="B52" s="1175">
        <v>2.2999999999999998</v>
      </c>
      <c r="C52" s="1180" t="s">
        <v>916</v>
      </c>
      <c r="D52" s="1164" t="s">
        <v>847</v>
      </c>
      <c r="E52" s="509">
        <v>965.89817000000039</v>
      </c>
      <c r="F52" s="509">
        <v>516.45782400000007</v>
      </c>
      <c r="G52" s="509">
        <v>1465.7068760000002</v>
      </c>
      <c r="H52" s="1160">
        <v>1344.2613720000002</v>
      </c>
      <c r="I52" s="1169">
        <f>SUM(E52:H52)</f>
        <v>4292.3242420000006</v>
      </c>
    </row>
    <row r="53" spans="1:9" ht="12" customHeight="1" x14ac:dyDescent="0.2">
      <c r="A53" s="1181" t="s">
        <v>917</v>
      </c>
      <c r="B53" s="1175">
        <v>4.8</v>
      </c>
      <c r="C53" s="1790" t="s">
        <v>918</v>
      </c>
      <c r="D53" s="1164" t="s">
        <v>847</v>
      </c>
      <c r="E53" s="1780">
        <v>1832.2439029999998</v>
      </c>
      <c r="F53" s="1780">
        <v>551.447632</v>
      </c>
      <c r="G53" s="1780">
        <v>1764.2771580000001</v>
      </c>
      <c r="H53" s="1783">
        <v>1422.7543799999996</v>
      </c>
      <c r="I53" s="1786">
        <f>SUM(E53:H53)</f>
        <v>5570.7230729999992</v>
      </c>
    </row>
    <row r="54" spans="1:9" ht="12" customHeight="1" x14ac:dyDescent="0.2">
      <c r="A54" s="1181" t="s">
        <v>919</v>
      </c>
      <c r="B54" s="1175">
        <v>1.5</v>
      </c>
      <c r="C54" s="1790"/>
      <c r="D54" s="1164" t="s">
        <v>847</v>
      </c>
      <c r="E54" s="1782"/>
      <c r="F54" s="1782"/>
      <c r="G54" s="1782"/>
      <c r="H54" s="1785"/>
      <c r="I54" s="1788"/>
    </row>
    <row r="55" spans="1:9" ht="12" customHeight="1" x14ac:dyDescent="0.2">
      <c r="A55" s="1182" t="s">
        <v>920</v>
      </c>
      <c r="B55" s="1176">
        <v>4.0759999999999996</v>
      </c>
      <c r="C55" s="1754" t="s">
        <v>921</v>
      </c>
      <c r="D55" s="1164" t="s">
        <v>847</v>
      </c>
      <c r="E55" s="1780">
        <v>1390.1770240000001</v>
      </c>
      <c r="F55" s="1780">
        <v>596.810202</v>
      </c>
      <c r="G55" s="1780">
        <v>1116.3248410000001</v>
      </c>
      <c r="H55" s="1783">
        <v>694.68721299999993</v>
      </c>
      <c r="I55" s="1786">
        <f>SUM(E55:H55)</f>
        <v>3797.99928</v>
      </c>
    </row>
    <row r="56" spans="1:9" ht="12" customHeight="1" x14ac:dyDescent="0.2">
      <c r="A56" s="1182" t="s">
        <v>922</v>
      </c>
      <c r="B56" s="1176">
        <v>0.88200000000000001</v>
      </c>
      <c r="C56" s="1789"/>
      <c r="D56" s="1164" t="s">
        <v>847</v>
      </c>
      <c r="E56" s="1782"/>
      <c r="F56" s="1782"/>
      <c r="G56" s="1782"/>
      <c r="H56" s="1785"/>
      <c r="I56" s="1788"/>
    </row>
    <row r="57" spans="1:9" ht="12" customHeight="1" x14ac:dyDescent="0.2">
      <c r="A57" s="1178" t="s">
        <v>923</v>
      </c>
      <c r="B57" s="1176">
        <v>7.4539999999999997</v>
      </c>
      <c r="C57" s="1754" t="s">
        <v>924</v>
      </c>
      <c r="D57" s="1164" t="s">
        <v>847</v>
      </c>
      <c r="E57" s="1780">
        <v>5189.6784069999994</v>
      </c>
      <c r="F57" s="1780">
        <v>2577.1293979999991</v>
      </c>
      <c r="G57" s="1780">
        <v>5540.4745309999998</v>
      </c>
      <c r="H57" s="1783">
        <v>4838.0368719999997</v>
      </c>
      <c r="I57" s="1786">
        <f>SUM(E57:H57)</f>
        <v>18145.319207999997</v>
      </c>
    </row>
    <row r="58" spans="1:9" ht="12" customHeight="1" x14ac:dyDescent="0.2">
      <c r="A58" s="1178" t="s">
        <v>925</v>
      </c>
      <c r="B58" s="1176">
        <v>2.722</v>
      </c>
      <c r="C58" s="1755"/>
      <c r="D58" s="1164" t="s">
        <v>847</v>
      </c>
      <c r="E58" s="1781"/>
      <c r="F58" s="1781"/>
      <c r="G58" s="1781"/>
      <c r="H58" s="1784"/>
      <c r="I58" s="1787"/>
    </row>
    <row r="59" spans="1:9" ht="12" customHeight="1" x14ac:dyDescent="0.2">
      <c r="A59" s="1178" t="s">
        <v>926</v>
      </c>
      <c r="B59" s="1175">
        <v>4.7240000000000002</v>
      </c>
      <c r="C59" s="1779"/>
      <c r="D59" s="1164" t="s">
        <v>847</v>
      </c>
      <c r="E59" s="1782"/>
      <c r="F59" s="1782"/>
      <c r="G59" s="1782"/>
      <c r="H59" s="1785"/>
      <c r="I59" s="1788"/>
    </row>
    <row r="60" spans="1:9" ht="12" customHeight="1" x14ac:dyDescent="0.2">
      <c r="A60" s="1183" t="s">
        <v>927</v>
      </c>
      <c r="B60" s="1175">
        <v>12.7</v>
      </c>
      <c r="C60" s="1172" t="s">
        <v>928</v>
      </c>
      <c r="D60" s="1164" t="s">
        <v>847</v>
      </c>
      <c r="E60" s="509">
        <v>4416.5413210000006</v>
      </c>
      <c r="F60" s="509">
        <v>1634.2668820000004</v>
      </c>
      <c r="G60" s="509">
        <v>3834.6436290000001</v>
      </c>
      <c r="H60" s="1160">
        <v>3284.619823</v>
      </c>
      <c r="I60" s="1169">
        <f>SUM(E60:H60)</f>
        <v>13170.071655</v>
      </c>
    </row>
    <row r="61" spans="1:9" ht="12" customHeight="1" x14ac:dyDescent="0.2">
      <c r="A61" s="1184" t="s">
        <v>929</v>
      </c>
      <c r="B61" s="1185">
        <v>5.0999999999999996</v>
      </c>
      <c r="C61" s="1186" t="s">
        <v>930</v>
      </c>
      <c r="D61" s="1187" t="s">
        <v>847</v>
      </c>
      <c r="E61" s="509">
        <v>1862.2155269999998</v>
      </c>
      <c r="F61" s="509">
        <v>715.47256200000004</v>
      </c>
      <c r="G61" s="509">
        <v>1452.6150729999999</v>
      </c>
      <c r="H61" s="1160">
        <v>1566.0652519999999</v>
      </c>
      <c r="I61" s="1169">
        <f t="shared" ref="I61:I66" si="3">SUM(E61:H61)</f>
        <v>5596.3684139999996</v>
      </c>
    </row>
    <row r="62" spans="1:9" ht="12" customHeight="1" x14ac:dyDescent="0.2">
      <c r="A62" s="1188" t="s">
        <v>931</v>
      </c>
      <c r="B62" s="1175">
        <v>14.96</v>
      </c>
      <c r="C62" s="1172" t="s">
        <v>932</v>
      </c>
      <c r="D62" s="1187" t="s">
        <v>847</v>
      </c>
      <c r="E62" s="509">
        <v>7858.407736000001</v>
      </c>
      <c r="F62" s="509">
        <v>4206.3867310000005</v>
      </c>
      <c r="G62" s="509">
        <v>10123.224417000001</v>
      </c>
      <c r="H62" s="1160">
        <v>8762.0789489999988</v>
      </c>
      <c r="I62" s="1169">
        <f t="shared" si="3"/>
        <v>30950.097833000003</v>
      </c>
    </row>
    <row r="63" spans="1:9" ht="12" customHeight="1" x14ac:dyDescent="0.2">
      <c r="A63" s="1189" t="s">
        <v>933</v>
      </c>
      <c r="B63" s="1175">
        <v>3.13</v>
      </c>
      <c r="C63" s="1172" t="s">
        <v>934</v>
      </c>
      <c r="D63" s="1187" t="s">
        <v>847</v>
      </c>
      <c r="E63" s="509">
        <v>2088.0652609999997</v>
      </c>
      <c r="F63" s="509">
        <v>1157.5714710000002</v>
      </c>
      <c r="G63" s="509">
        <v>1885.1590930000002</v>
      </c>
      <c r="H63" s="1160">
        <v>1843.9022230000005</v>
      </c>
      <c r="I63" s="1169">
        <f t="shared" si="3"/>
        <v>6974.6980480000002</v>
      </c>
    </row>
    <row r="64" spans="1:9" ht="12" customHeight="1" x14ac:dyDescent="0.2">
      <c r="A64" s="1188" t="s">
        <v>935</v>
      </c>
      <c r="B64" s="1175">
        <v>24.9</v>
      </c>
      <c r="C64" s="1172" t="s">
        <v>936</v>
      </c>
      <c r="D64" s="1187" t="s">
        <v>847</v>
      </c>
      <c r="E64" s="509">
        <v>3765.553942</v>
      </c>
      <c r="F64" s="509">
        <v>1252.4300379999997</v>
      </c>
      <c r="G64" s="509">
        <v>3542.2504600000002</v>
      </c>
      <c r="H64" s="1160">
        <v>3193.255275</v>
      </c>
      <c r="I64" s="1169">
        <f t="shared" si="3"/>
        <v>11753.489715</v>
      </c>
    </row>
    <row r="65" spans="1:10" ht="12" customHeight="1" x14ac:dyDescent="0.2">
      <c r="A65" s="1184" t="s">
        <v>937</v>
      </c>
      <c r="B65" s="1185">
        <v>21.9</v>
      </c>
      <c r="C65" s="1186" t="s">
        <v>938</v>
      </c>
      <c r="D65" s="1187" t="s">
        <v>847</v>
      </c>
      <c r="E65" s="509">
        <v>8542.7237749999986</v>
      </c>
      <c r="F65" s="509">
        <v>4248.6642050000009</v>
      </c>
      <c r="G65" s="509">
        <v>7678.6298669999996</v>
      </c>
      <c r="H65" s="1160">
        <v>7382.5817869999992</v>
      </c>
      <c r="I65" s="1169">
        <f t="shared" si="3"/>
        <v>27852.599633999998</v>
      </c>
    </row>
    <row r="66" spans="1:10" ht="12" customHeight="1" x14ac:dyDescent="0.2">
      <c r="A66" s="1190" t="s">
        <v>939</v>
      </c>
      <c r="B66" s="1185">
        <v>13.9</v>
      </c>
      <c r="C66" s="1172" t="s">
        <v>940</v>
      </c>
      <c r="D66" s="1191" t="s">
        <v>847</v>
      </c>
      <c r="E66" s="509">
        <v>2425.2200710000002</v>
      </c>
      <c r="F66" s="509">
        <v>1167.5838850000002</v>
      </c>
      <c r="G66" s="509">
        <v>1898.9626859999998</v>
      </c>
      <c r="H66" s="1160">
        <v>1839.8832870000001</v>
      </c>
      <c r="I66" s="1169">
        <f t="shared" si="3"/>
        <v>7331.6499290000011</v>
      </c>
    </row>
    <row r="67" spans="1:10" ht="12" customHeight="1" thickBot="1" x14ac:dyDescent="0.25">
      <c r="D67" s="5"/>
      <c r="E67" s="93"/>
      <c r="F67" s="93"/>
      <c r="G67" s="93"/>
      <c r="H67" s="93"/>
    </row>
    <row r="68" spans="1:10" ht="12" customHeight="1" thickBot="1" x14ac:dyDescent="0.25">
      <c r="A68" s="1192"/>
      <c r="B68" s="1193">
        <v>2266</v>
      </c>
      <c r="C68" s="1192"/>
      <c r="D68" s="1194"/>
      <c r="E68" s="1195">
        <f>SUM(E20:E66)</f>
        <v>128642.62948799999</v>
      </c>
      <c r="F68" s="1195">
        <f t="shared" ref="F68:I68" si="4">SUM(F20:F66)</f>
        <v>69792.754652000003</v>
      </c>
      <c r="G68" s="1195">
        <f t="shared" si="4"/>
        <v>137555.05196499999</v>
      </c>
      <c r="H68" s="1195">
        <f t="shared" si="4"/>
        <v>126554.92529299999</v>
      </c>
      <c r="I68" s="1195">
        <f t="shared" si="4"/>
        <v>462545.36139799998</v>
      </c>
    </row>
    <row r="69" spans="1:10" ht="12" customHeight="1" x14ac:dyDescent="0.2">
      <c r="A69" s="1196"/>
      <c r="B69" s="1197"/>
      <c r="C69" s="1196"/>
      <c r="D69" s="1194"/>
      <c r="E69" s="1198"/>
      <c r="F69" s="1198"/>
      <c r="G69" s="1198"/>
      <c r="H69" s="1198"/>
      <c r="I69" s="1198"/>
    </row>
    <row r="70" spans="1:10" ht="12" customHeight="1" x14ac:dyDescent="0.2">
      <c r="A70" s="1747" t="s">
        <v>941</v>
      </c>
      <c r="B70" s="1774"/>
      <c r="C70" s="1748"/>
      <c r="D70" s="1748"/>
      <c r="E70" s="1748"/>
      <c r="F70" s="1748"/>
      <c r="G70" s="1748"/>
      <c r="H70" s="1774"/>
      <c r="I70" s="1775"/>
    </row>
    <row r="71" spans="1:10" ht="12" customHeight="1" x14ac:dyDescent="0.2">
      <c r="A71" s="1120" t="s">
        <v>834</v>
      </c>
      <c r="B71" s="1120" t="s">
        <v>835</v>
      </c>
      <c r="C71" s="1120" t="s">
        <v>836</v>
      </c>
      <c r="D71" s="1199" t="s">
        <v>837</v>
      </c>
      <c r="E71" s="1200" t="s">
        <v>77</v>
      </c>
      <c r="F71" s="1200" t="s">
        <v>78</v>
      </c>
      <c r="G71" s="1200" t="s">
        <v>79</v>
      </c>
      <c r="H71" s="1201" t="s">
        <v>838</v>
      </c>
      <c r="I71" s="1201">
        <v>2023</v>
      </c>
      <c r="J71" s="1202"/>
    </row>
    <row r="72" spans="1:10" ht="14.1" customHeight="1" x14ac:dyDescent="0.2">
      <c r="A72" s="1148" t="s">
        <v>942</v>
      </c>
      <c r="B72" s="1203">
        <v>5</v>
      </c>
      <c r="C72" s="1148" t="s">
        <v>943</v>
      </c>
      <c r="D72" s="1204">
        <v>35</v>
      </c>
      <c r="E72" s="42">
        <v>1989.5199999999986</v>
      </c>
      <c r="F72" s="42">
        <v>1983.5400000000009</v>
      </c>
      <c r="G72" s="42">
        <v>2351.8799999999992</v>
      </c>
      <c r="H72" s="1205">
        <v>2230.9699999999989</v>
      </c>
      <c r="I72" s="1206">
        <f>SUM(E72:H72)</f>
        <v>8555.909999999998</v>
      </c>
      <c r="J72" s="1207"/>
    </row>
    <row r="73" spans="1:10" ht="14.1" customHeight="1" x14ac:dyDescent="0.2">
      <c r="A73" s="1148" t="s">
        <v>944</v>
      </c>
      <c r="B73" s="1203">
        <v>0.4</v>
      </c>
      <c r="C73" s="1768" t="s">
        <v>945</v>
      </c>
      <c r="D73" s="1209" t="s">
        <v>946</v>
      </c>
      <c r="E73" s="301">
        <v>270.34191999999922</v>
      </c>
      <c r="F73" s="301">
        <v>216.2862400000007</v>
      </c>
      <c r="G73" s="301">
        <v>282.29327999999981</v>
      </c>
      <c r="H73" s="1208">
        <v>275.69967999999994</v>
      </c>
      <c r="I73" s="1206">
        <f t="shared" ref="I73:I136" si="5">SUM(E73:H73)</f>
        <v>1044.6211199999998</v>
      </c>
      <c r="J73" s="1210"/>
    </row>
    <row r="74" spans="1:10" ht="14.1" customHeight="1" x14ac:dyDescent="0.2">
      <c r="A74" s="1148" t="s">
        <v>947</v>
      </c>
      <c r="B74" s="1203">
        <v>0.2</v>
      </c>
      <c r="C74" s="1768"/>
      <c r="D74" s="1209" t="s">
        <v>946</v>
      </c>
      <c r="E74" s="301">
        <v>88.128479999999982</v>
      </c>
      <c r="F74" s="301">
        <v>86.524880000000124</v>
      </c>
      <c r="G74" s="301">
        <v>108.1727999999997</v>
      </c>
      <c r="H74" s="1208">
        <v>100.0904800000001</v>
      </c>
      <c r="I74" s="1206">
        <f t="shared" si="5"/>
        <v>382.91663999999992</v>
      </c>
      <c r="J74" s="1207"/>
    </row>
    <row r="75" spans="1:10" ht="14.1" customHeight="1" x14ac:dyDescent="0.2">
      <c r="A75" s="1148" t="s">
        <v>948</v>
      </c>
      <c r="B75" s="1203">
        <v>9.1999999999999993</v>
      </c>
      <c r="C75" s="1182" t="s">
        <v>949</v>
      </c>
      <c r="D75" s="1209" t="s">
        <v>950</v>
      </c>
      <c r="E75" s="42">
        <v>4171.6640000000016</v>
      </c>
      <c r="F75" s="42">
        <v>4461.2259999999951</v>
      </c>
      <c r="G75" s="42">
        <v>3923.0240000000044</v>
      </c>
      <c r="H75" s="1208">
        <v>3327.1839999999993</v>
      </c>
      <c r="I75" s="1206">
        <f t="shared" si="5"/>
        <v>15883.098</v>
      </c>
      <c r="J75" s="1210"/>
    </row>
    <row r="76" spans="1:10" ht="14.1" customHeight="1" x14ac:dyDescent="0.2">
      <c r="A76" s="1148" t="s">
        <v>951</v>
      </c>
      <c r="B76" s="1203">
        <v>0.6</v>
      </c>
      <c r="C76" s="1776" t="s">
        <v>952</v>
      </c>
      <c r="D76" s="1209" t="s">
        <v>946</v>
      </c>
      <c r="E76" s="301">
        <v>123.81925000000012</v>
      </c>
      <c r="F76" s="301">
        <v>92.899499999999989</v>
      </c>
      <c r="G76" s="301">
        <v>157.72874999999999</v>
      </c>
      <c r="H76" s="1208">
        <v>153.18425000000002</v>
      </c>
      <c r="I76" s="1206">
        <f t="shared" si="5"/>
        <v>527.63175000000012</v>
      </c>
      <c r="J76" s="1207"/>
    </row>
    <row r="77" spans="1:10" ht="14.1" customHeight="1" x14ac:dyDescent="0.2">
      <c r="A77" s="1148" t="s">
        <v>953</v>
      </c>
      <c r="B77" s="1203">
        <v>0.39500000000000002</v>
      </c>
      <c r="C77" s="1777"/>
      <c r="D77" s="1209" t="s">
        <v>946</v>
      </c>
      <c r="E77" s="301">
        <v>68.185999999999979</v>
      </c>
      <c r="F77" s="301">
        <v>46.142000000000003</v>
      </c>
      <c r="G77" s="301">
        <v>56.831999999999994</v>
      </c>
      <c r="H77" s="1208">
        <v>51.712000000000046</v>
      </c>
      <c r="I77" s="1206">
        <f t="shared" si="5"/>
        <v>222.87200000000001</v>
      </c>
      <c r="J77" s="1210"/>
    </row>
    <row r="78" spans="1:10" ht="14.1" customHeight="1" x14ac:dyDescent="0.2">
      <c r="A78" s="1148" t="s">
        <v>954</v>
      </c>
      <c r="B78" s="1203">
        <v>0.625</v>
      </c>
      <c r="C78" s="1777"/>
      <c r="D78" s="1209" t="s">
        <v>955</v>
      </c>
      <c r="E78" s="301">
        <v>104.34075000000007</v>
      </c>
      <c r="F78" s="301">
        <v>131.48325</v>
      </c>
      <c r="G78" s="301">
        <v>173.75374999999985</v>
      </c>
      <c r="H78" s="1208">
        <v>174.45700000000011</v>
      </c>
      <c r="I78" s="1206">
        <f t="shared" si="5"/>
        <v>584.03475000000003</v>
      </c>
      <c r="J78" s="1207"/>
    </row>
    <row r="79" spans="1:10" ht="14.1" customHeight="1" x14ac:dyDescent="0.2">
      <c r="A79" s="1148" t="s">
        <v>956</v>
      </c>
      <c r="B79" s="1203">
        <v>4.8</v>
      </c>
      <c r="C79" s="1777"/>
      <c r="D79" s="1209" t="s">
        <v>957</v>
      </c>
      <c r="E79" s="301">
        <v>2205.1360000000004</v>
      </c>
      <c r="F79" s="301">
        <v>2201.6319999999996</v>
      </c>
      <c r="G79" s="301">
        <v>2729.9680000000008</v>
      </c>
      <c r="H79" s="1208">
        <v>2354.2719999999999</v>
      </c>
      <c r="I79" s="1206">
        <f t="shared" si="5"/>
        <v>9491.0080000000016</v>
      </c>
      <c r="J79" s="1210"/>
    </row>
    <row r="80" spans="1:10" ht="14.1" customHeight="1" x14ac:dyDescent="0.2">
      <c r="A80" s="1148" t="s">
        <v>958</v>
      </c>
      <c r="B80" s="1203">
        <v>1.2</v>
      </c>
      <c r="C80" s="1777"/>
      <c r="D80" s="1209" t="s">
        <v>946</v>
      </c>
      <c r="E80" s="301">
        <v>700.16700000000003</v>
      </c>
      <c r="F80" s="301">
        <v>624.94500000000016</v>
      </c>
      <c r="G80" s="301">
        <v>724.36499999999978</v>
      </c>
      <c r="H80" s="1208">
        <v>752.97899999999981</v>
      </c>
      <c r="I80" s="1206">
        <f t="shared" si="5"/>
        <v>2802.4559999999997</v>
      </c>
      <c r="J80" s="1207"/>
    </row>
    <row r="81" spans="1:10" ht="14.1" customHeight="1" x14ac:dyDescent="0.2">
      <c r="A81" s="1148" t="s">
        <v>959</v>
      </c>
      <c r="B81" s="1203">
        <v>1.4</v>
      </c>
      <c r="C81" s="1777"/>
      <c r="D81" s="1209" t="s">
        <v>946</v>
      </c>
      <c r="E81" s="301">
        <v>686.39907999999889</v>
      </c>
      <c r="F81" s="301">
        <v>650.62412000000063</v>
      </c>
      <c r="G81" s="301">
        <v>855.29375999999888</v>
      </c>
      <c r="H81" s="1208">
        <v>774.06863999999894</v>
      </c>
      <c r="I81" s="1206">
        <f t="shared" si="5"/>
        <v>2966.3855999999973</v>
      </c>
      <c r="J81" s="1210"/>
    </row>
    <row r="82" spans="1:10" ht="14.1" customHeight="1" x14ac:dyDescent="0.2">
      <c r="A82" s="1148" t="s">
        <v>960</v>
      </c>
      <c r="B82" s="1203">
        <v>0.64</v>
      </c>
      <c r="C82" s="1777"/>
      <c r="D82" s="1209" t="s">
        <v>946</v>
      </c>
      <c r="E82" s="301">
        <v>128.88000000000102</v>
      </c>
      <c r="F82" s="301">
        <v>131.23999999999796</v>
      </c>
      <c r="G82" s="301">
        <v>143.18000000000029</v>
      </c>
      <c r="H82" s="1208">
        <v>136.22000000000116</v>
      </c>
      <c r="I82" s="1206">
        <f t="shared" si="5"/>
        <v>539.52000000000044</v>
      </c>
      <c r="J82" s="1207"/>
    </row>
    <row r="83" spans="1:10" ht="14.1" customHeight="1" x14ac:dyDescent="0.2">
      <c r="A83" s="1148" t="s">
        <v>961</v>
      </c>
      <c r="B83" s="1203">
        <v>0.2</v>
      </c>
      <c r="C83" s="1777"/>
      <c r="D83" s="1209" t="s">
        <v>946</v>
      </c>
      <c r="E83" s="42">
        <v>0</v>
      </c>
      <c r="F83" s="42">
        <v>0</v>
      </c>
      <c r="G83" s="42">
        <v>0</v>
      </c>
      <c r="H83" s="1211">
        <v>0</v>
      </c>
      <c r="I83" s="1206">
        <f t="shared" si="5"/>
        <v>0</v>
      </c>
      <c r="J83" s="1210"/>
    </row>
    <row r="84" spans="1:10" ht="14.1" customHeight="1" x14ac:dyDescent="0.2">
      <c r="A84" s="1148" t="s">
        <v>962</v>
      </c>
      <c r="B84" s="1203">
        <v>0.1</v>
      </c>
      <c r="C84" s="1777"/>
      <c r="D84" s="1209" t="s">
        <v>946</v>
      </c>
      <c r="E84" s="42">
        <v>43.611840000000086</v>
      </c>
      <c r="F84" s="42">
        <v>26.34719999999994</v>
      </c>
      <c r="G84" s="42">
        <v>59.354040000000026</v>
      </c>
      <c r="H84" s="1208">
        <v>63.168360000000028</v>
      </c>
      <c r="I84" s="1206">
        <f t="shared" si="5"/>
        <v>192.48144000000011</v>
      </c>
      <c r="J84" s="1207"/>
    </row>
    <row r="85" spans="1:10" ht="14.1" customHeight="1" x14ac:dyDescent="0.2">
      <c r="A85" s="1148" t="s">
        <v>963</v>
      </c>
      <c r="B85" s="1203">
        <v>0.83</v>
      </c>
      <c r="C85" s="1777"/>
      <c r="D85" s="1209" t="s">
        <v>946</v>
      </c>
      <c r="E85" s="42">
        <v>137.5460000000003</v>
      </c>
      <c r="F85" s="42">
        <v>208.52199999999993</v>
      </c>
      <c r="G85" s="42">
        <v>233.03600000000006</v>
      </c>
      <c r="H85" s="1208">
        <v>137.18800000000013</v>
      </c>
      <c r="I85" s="1206">
        <f t="shared" si="5"/>
        <v>716.29200000000037</v>
      </c>
      <c r="J85" s="1210"/>
    </row>
    <row r="86" spans="1:10" ht="14.1" customHeight="1" x14ac:dyDescent="0.2">
      <c r="A86" s="1148" t="s">
        <v>964</v>
      </c>
      <c r="B86" s="1203">
        <v>0.25</v>
      </c>
      <c r="C86" s="1777"/>
      <c r="D86" s="1209" t="s">
        <v>946</v>
      </c>
      <c r="E86" s="42">
        <v>86.180279999999982</v>
      </c>
      <c r="F86" s="42">
        <v>86.372400000000056</v>
      </c>
      <c r="G86" s="42">
        <v>124.27560000000013</v>
      </c>
      <c r="H86" s="1208">
        <v>99.273840000000121</v>
      </c>
      <c r="I86" s="1206">
        <f t="shared" si="5"/>
        <v>396.1021200000003</v>
      </c>
      <c r="J86" s="1207"/>
    </row>
    <row r="87" spans="1:10" ht="14.1" customHeight="1" x14ac:dyDescent="0.2">
      <c r="A87" s="1148" t="s">
        <v>965</v>
      </c>
      <c r="B87" s="1203">
        <v>0.7</v>
      </c>
      <c r="C87" s="1777"/>
      <c r="D87" s="1209" t="s">
        <v>946</v>
      </c>
      <c r="E87" s="42">
        <v>159.49250000000029</v>
      </c>
      <c r="F87" s="42">
        <v>112.29769999999917</v>
      </c>
      <c r="G87" s="42">
        <v>201.93350000000098</v>
      </c>
      <c r="H87" s="1208">
        <v>221.66369999999912</v>
      </c>
      <c r="I87" s="1206">
        <f t="shared" si="5"/>
        <v>695.38739999999962</v>
      </c>
      <c r="J87" s="1210"/>
    </row>
    <row r="88" spans="1:10" ht="14.1" customHeight="1" x14ac:dyDescent="0.2">
      <c r="A88" s="1148" t="s">
        <v>966</v>
      </c>
      <c r="B88" s="1203">
        <v>1.92</v>
      </c>
      <c r="C88" s="1777"/>
      <c r="D88" s="1209" t="s">
        <v>946</v>
      </c>
      <c r="E88" s="42">
        <v>852.05280000000039</v>
      </c>
      <c r="F88" s="42">
        <v>848.93849999999838</v>
      </c>
      <c r="G88" s="42">
        <v>820.63110000000052</v>
      </c>
      <c r="H88" s="1211">
        <v>867.93539999999848</v>
      </c>
      <c r="I88" s="1206">
        <f t="shared" si="5"/>
        <v>3389.5577999999978</v>
      </c>
      <c r="J88" s="1207"/>
    </row>
    <row r="89" spans="1:10" ht="14.1" customHeight="1" x14ac:dyDescent="0.2">
      <c r="A89" s="1148" t="s">
        <v>967</v>
      </c>
      <c r="B89" s="1203">
        <v>0.2</v>
      </c>
      <c r="C89" s="1777"/>
      <c r="D89" s="1209" t="s">
        <v>946</v>
      </c>
      <c r="E89" s="42">
        <v>142.95100000000002</v>
      </c>
      <c r="F89" s="42">
        <v>134.48199999999997</v>
      </c>
      <c r="G89" s="42">
        <v>134.8610000000001</v>
      </c>
      <c r="H89" s="1211">
        <v>143.83500000000004</v>
      </c>
      <c r="I89" s="1206">
        <f t="shared" si="5"/>
        <v>556.12900000000013</v>
      </c>
      <c r="J89" s="1210"/>
    </row>
    <row r="90" spans="1:10" ht="14.1" customHeight="1" x14ac:dyDescent="0.2">
      <c r="A90" s="1148" t="s">
        <v>968</v>
      </c>
      <c r="B90" s="1203">
        <v>0.42</v>
      </c>
      <c r="C90" s="1777"/>
      <c r="D90" s="1209" t="s">
        <v>955</v>
      </c>
      <c r="E90" s="301">
        <v>70.408680000000174</v>
      </c>
      <c r="F90" s="301">
        <v>46.90055999999997</v>
      </c>
      <c r="G90" s="301">
        <v>58.675319999999921</v>
      </c>
      <c r="H90" s="1208">
        <v>56.844480000000182</v>
      </c>
      <c r="I90" s="1206">
        <f t="shared" si="5"/>
        <v>232.82904000000025</v>
      </c>
      <c r="J90" s="1207"/>
    </row>
    <row r="91" spans="1:10" ht="14.1" customHeight="1" x14ac:dyDescent="0.2">
      <c r="A91" s="1148" t="s">
        <v>969</v>
      </c>
      <c r="B91" s="1203">
        <v>0.63</v>
      </c>
      <c r="C91" s="1777"/>
      <c r="D91" s="1209" t="s">
        <v>946</v>
      </c>
      <c r="E91" s="301">
        <v>131.51800000000003</v>
      </c>
      <c r="F91" s="301">
        <v>89.240999999999985</v>
      </c>
      <c r="G91" s="301">
        <v>171.88100000000009</v>
      </c>
      <c r="H91" s="1208">
        <v>139.74699999999984</v>
      </c>
      <c r="I91" s="1206">
        <f t="shared" si="5"/>
        <v>532.38699999999994</v>
      </c>
      <c r="J91" s="1210"/>
    </row>
    <row r="92" spans="1:10" ht="14.1" customHeight="1" x14ac:dyDescent="0.2">
      <c r="A92" s="1148" t="s">
        <v>970</v>
      </c>
      <c r="B92" s="1203">
        <v>0.25</v>
      </c>
      <c r="C92" s="1777"/>
      <c r="D92" s="1209" t="s">
        <v>955</v>
      </c>
      <c r="E92" s="301">
        <v>61.768799999999757</v>
      </c>
      <c r="F92" s="301">
        <v>112.64519999999989</v>
      </c>
      <c r="G92" s="301">
        <v>78.359280000000297</v>
      </c>
      <c r="H92" s="1208">
        <v>119.34683999999964</v>
      </c>
      <c r="I92" s="1206">
        <f t="shared" si="5"/>
        <v>372.12011999999959</v>
      </c>
      <c r="J92" s="1207"/>
    </row>
    <row r="93" spans="1:10" ht="14.1" customHeight="1" x14ac:dyDescent="0.2">
      <c r="A93" s="1148" t="s">
        <v>971</v>
      </c>
      <c r="B93" s="1203">
        <v>0.38</v>
      </c>
      <c r="C93" s="1777"/>
      <c r="D93" s="1209" t="s">
        <v>972</v>
      </c>
      <c r="E93" s="301">
        <v>104.01839999999997</v>
      </c>
      <c r="F93" s="301">
        <v>120.64536000000007</v>
      </c>
      <c r="G93" s="301">
        <v>114.72024000000005</v>
      </c>
      <c r="H93" s="1208">
        <v>82.671480000000017</v>
      </c>
      <c r="I93" s="1206">
        <f t="shared" si="5"/>
        <v>422.0554800000001</v>
      </c>
      <c r="J93" s="1210"/>
    </row>
    <row r="94" spans="1:10" ht="14.1" customHeight="1" x14ac:dyDescent="0.2">
      <c r="A94" s="1148" t="s">
        <v>973</v>
      </c>
      <c r="B94" s="1203">
        <v>1.2</v>
      </c>
      <c r="C94" s="1777"/>
      <c r="D94" s="1209" t="s">
        <v>946</v>
      </c>
      <c r="E94" s="42">
        <v>412.86800000000005</v>
      </c>
      <c r="F94" s="42">
        <v>286.10399999999981</v>
      </c>
      <c r="G94" s="42">
        <v>619.13400000000001</v>
      </c>
      <c r="H94" s="1208">
        <v>462.72</v>
      </c>
      <c r="I94" s="1206">
        <f t="shared" si="5"/>
        <v>1780.8259999999998</v>
      </c>
      <c r="J94" s="1207"/>
    </row>
    <row r="95" spans="1:10" ht="14.1" customHeight="1" x14ac:dyDescent="0.2">
      <c r="A95" s="1148" t="s">
        <v>974</v>
      </c>
      <c r="B95" s="1203">
        <v>0.25</v>
      </c>
      <c r="C95" s="1777"/>
      <c r="D95" s="1209" t="s">
        <v>955</v>
      </c>
      <c r="E95" s="301">
        <v>76.12775999999991</v>
      </c>
      <c r="F95" s="301">
        <v>75.290400000000005</v>
      </c>
      <c r="G95" s="301">
        <v>84.096960000000109</v>
      </c>
      <c r="H95" s="1208">
        <v>71.732519999999852</v>
      </c>
      <c r="I95" s="1206">
        <f t="shared" si="5"/>
        <v>307.24763999999988</v>
      </c>
      <c r="J95" s="1210"/>
    </row>
    <row r="96" spans="1:10" ht="14.1" customHeight="1" x14ac:dyDescent="0.2">
      <c r="A96" s="1148" t="s">
        <v>975</v>
      </c>
      <c r="B96" s="1203">
        <v>1.02</v>
      </c>
      <c r="C96" s="1777"/>
      <c r="D96" s="1209" t="s">
        <v>946</v>
      </c>
      <c r="E96" s="42">
        <v>275.94599999999986</v>
      </c>
      <c r="F96" s="42">
        <v>371.2581000000028</v>
      </c>
      <c r="G96" s="42">
        <v>493.60139999999774</v>
      </c>
      <c r="H96" s="1211">
        <v>320.84220000000272</v>
      </c>
      <c r="I96" s="1206">
        <f t="shared" si="5"/>
        <v>1461.6477000000032</v>
      </c>
      <c r="J96" s="1207"/>
    </row>
    <row r="97" spans="1:10" ht="14.1" customHeight="1" x14ac:dyDescent="0.2">
      <c r="A97" s="1148" t="s">
        <v>976</v>
      </c>
      <c r="B97" s="1203">
        <v>0.75</v>
      </c>
      <c r="C97" s="1778"/>
      <c r="D97" s="1209" t="s">
        <v>946</v>
      </c>
      <c r="E97" s="301">
        <v>78.342000000000553</v>
      </c>
      <c r="F97" s="301">
        <v>16.288000000000466</v>
      </c>
      <c r="G97" s="301">
        <v>42.641999999999825</v>
      </c>
      <c r="H97" s="1208">
        <v>30.27100000000064</v>
      </c>
      <c r="I97" s="1206">
        <f t="shared" si="5"/>
        <v>167.54300000000148</v>
      </c>
      <c r="J97" s="1207"/>
    </row>
    <row r="98" spans="1:10" ht="14.1" customHeight="1" x14ac:dyDescent="0.2">
      <c r="A98" s="1148" t="s">
        <v>977</v>
      </c>
      <c r="B98" s="1203">
        <v>2.96</v>
      </c>
      <c r="C98" s="1182" t="s">
        <v>978</v>
      </c>
      <c r="D98" s="1209" t="s">
        <v>950</v>
      </c>
      <c r="E98" s="42">
        <v>0</v>
      </c>
      <c r="F98" s="42">
        <v>4.6409999999996776</v>
      </c>
      <c r="G98" s="42">
        <v>1593.5807999999997</v>
      </c>
      <c r="H98" s="1211">
        <v>0</v>
      </c>
      <c r="I98" s="1206">
        <f t="shared" si="5"/>
        <v>1598.2217999999993</v>
      </c>
      <c r="J98" s="1210"/>
    </row>
    <row r="99" spans="1:10" ht="14.1" customHeight="1" x14ac:dyDescent="0.2">
      <c r="A99" s="1148" t="s">
        <v>979</v>
      </c>
      <c r="B99" s="1203">
        <v>2.5</v>
      </c>
      <c r="C99" s="1182" t="s">
        <v>980</v>
      </c>
      <c r="D99" s="1209" t="s">
        <v>950</v>
      </c>
      <c r="E99" s="301">
        <v>992.75749999999994</v>
      </c>
      <c r="F99" s="301">
        <v>688.60050000000058</v>
      </c>
      <c r="G99" s="301">
        <v>1330.3919999999996</v>
      </c>
      <c r="H99" s="1208">
        <v>813.05700000000047</v>
      </c>
      <c r="I99" s="1206">
        <f t="shared" si="5"/>
        <v>3824.8070000000007</v>
      </c>
      <c r="J99" s="1207"/>
    </row>
    <row r="100" spans="1:10" ht="14.1" customHeight="1" x14ac:dyDescent="0.2">
      <c r="A100" s="1148" t="s">
        <v>981</v>
      </c>
      <c r="B100" s="1203">
        <v>0.56999999999999995</v>
      </c>
      <c r="C100" s="1182" t="s">
        <v>982</v>
      </c>
      <c r="D100" s="1209" t="s">
        <v>946</v>
      </c>
      <c r="E100" s="42">
        <v>241</v>
      </c>
      <c r="F100" s="42">
        <v>206.89999999999961</v>
      </c>
      <c r="G100" s="42">
        <v>226.5</v>
      </c>
      <c r="H100" s="1211">
        <v>209.80000000000018</v>
      </c>
      <c r="I100" s="1206">
        <f t="shared" si="5"/>
        <v>884.19999999999982</v>
      </c>
      <c r="J100" s="1210"/>
    </row>
    <row r="101" spans="1:10" ht="14.1" customHeight="1" x14ac:dyDescent="0.2">
      <c r="A101" s="1148" t="s">
        <v>983</v>
      </c>
      <c r="B101" s="1203">
        <v>4.5999999999999996</v>
      </c>
      <c r="C101" s="1768" t="s">
        <v>984</v>
      </c>
      <c r="D101" s="1209" t="s">
        <v>985</v>
      </c>
      <c r="E101" s="42">
        <v>1875.1109999999987</v>
      </c>
      <c r="F101" s="42">
        <v>1059.6495000000009</v>
      </c>
      <c r="G101" s="42">
        <v>2117.1675</v>
      </c>
      <c r="H101" s="1211">
        <v>1828.6694999999988</v>
      </c>
      <c r="I101" s="1206">
        <f t="shared" si="5"/>
        <v>6880.5974999999989</v>
      </c>
      <c r="J101" s="1207"/>
    </row>
    <row r="102" spans="1:10" ht="14.1" customHeight="1" x14ac:dyDescent="0.2">
      <c r="A102" s="1148" t="s">
        <v>986</v>
      </c>
      <c r="B102" s="1203">
        <v>3</v>
      </c>
      <c r="C102" s="1768"/>
      <c r="D102" s="1209" t="s">
        <v>985</v>
      </c>
      <c r="E102" s="42">
        <v>1468.0627500000005</v>
      </c>
      <c r="F102" s="42">
        <v>884.67224999999928</v>
      </c>
      <c r="G102" s="42">
        <v>1665.5677500000004</v>
      </c>
      <c r="H102" s="1211">
        <v>1579.5780000000002</v>
      </c>
      <c r="I102" s="1206">
        <f t="shared" si="5"/>
        <v>5597.8807500000003</v>
      </c>
      <c r="J102" s="1210"/>
    </row>
    <row r="103" spans="1:10" ht="14.1" customHeight="1" x14ac:dyDescent="0.2">
      <c r="A103" s="1148" t="s">
        <v>987</v>
      </c>
      <c r="B103" s="1203">
        <v>1.95</v>
      </c>
      <c r="C103" s="1182" t="s">
        <v>988</v>
      </c>
      <c r="D103" s="1209" t="s">
        <v>955</v>
      </c>
      <c r="E103" s="301">
        <v>567.72479999999928</v>
      </c>
      <c r="F103" s="301">
        <v>312.51359999999988</v>
      </c>
      <c r="G103" s="301">
        <v>511.67520000000076</v>
      </c>
      <c r="H103" s="1208">
        <v>406.4351999999999</v>
      </c>
      <c r="I103" s="1206">
        <f t="shared" si="5"/>
        <v>1798.3487999999998</v>
      </c>
      <c r="J103" s="1207"/>
    </row>
    <row r="104" spans="1:10" ht="14.1" customHeight="1" x14ac:dyDescent="0.2">
      <c r="A104" s="1148" t="s">
        <v>989</v>
      </c>
      <c r="B104" s="1203">
        <v>1.5</v>
      </c>
      <c r="C104" s="1212" t="s">
        <v>990</v>
      </c>
      <c r="D104" s="1213" t="s">
        <v>985</v>
      </c>
      <c r="E104" s="301">
        <v>2274.9704830000005</v>
      </c>
      <c r="F104" s="301">
        <v>1447.6992330000007</v>
      </c>
      <c r="G104" s="301">
        <v>2494.8464539999986</v>
      </c>
      <c r="H104" s="1208">
        <v>2829.776764999996</v>
      </c>
      <c r="I104" s="1206">
        <f t="shared" si="5"/>
        <v>9047.2929349999959</v>
      </c>
      <c r="J104" s="1210"/>
    </row>
    <row r="105" spans="1:10" ht="14.1" customHeight="1" x14ac:dyDescent="0.2">
      <c r="A105" s="1148" t="s">
        <v>991</v>
      </c>
      <c r="B105" s="1203">
        <v>2.95</v>
      </c>
      <c r="C105" s="1212" t="s">
        <v>990</v>
      </c>
      <c r="D105" s="1213" t="s">
        <v>985</v>
      </c>
      <c r="E105" s="301">
        <v>989.32400000000075</v>
      </c>
      <c r="F105" s="301">
        <v>585.05999999999949</v>
      </c>
      <c r="G105" s="301">
        <v>1017.6529999999993</v>
      </c>
      <c r="H105" s="1208">
        <v>1235.2200000000003</v>
      </c>
      <c r="I105" s="1206">
        <f t="shared" si="5"/>
        <v>3827.2569999999996</v>
      </c>
      <c r="J105" s="1207"/>
    </row>
    <row r="106" spans="1:10" ht="14.1" customHeight="1" x14ac:dyDescent="0.2">
      <c r="A106" s="1148" t="s">
        <v>992</v>
      </c>
      <c r="B106" s="1203">
        <v>3.27</v>
      </c>
      <c r="C106" s="1212" t="s">
        <v>990</v>
      </c>
      <c r="D106" s="1213" t="s">
        <v>985</v>
      </c>
      <c r="E106" s="301">
        <v>1087.3169999999977</v>
      </c>
      <c r="F106" s="301">
        <v>640.85000000000127</v>
      </c>
      <c r="G106" s="301">
        <v>1128.6659999999988</v>
      </c>
      <c r="H106" s="1208">
        <v>1344.5599999999995</v>
      </c>
      <c r="I106" s="1206">
        <f t="shared" si="5"/>
        <v>4201.3929999999973</v>
      </c>
      <c r="J106" s="1210"/>
    </row>
    <row r="107" spans="1:10" ht="14.1" customHeight="1" x14ac:dyDescent="0.2">
      <c r="A107" s="1148" t="s">
        <v>993</v>
      </c>
      <c r="B107" s="1203">
        <v>2.68</v>
      </c>
      <c r="C107" s="1768" t="s">
        <v>994</v>
      </c>
      <c r="D107" s="1209" t="s">
        <v>946</v>
      </c>
      <c r="E107" s="301">
        <v>1654.1375999999996</v>
      </c>
      <c r="F107" s="301">
        <v>1071.5375999999992</v>
      </c>
      <c r="G107" s="301">
        <v>1579.3775999999998</v>
      </c>
      <c r="H107" s="1208">
        <v>1915.3920000000001</v>
      </c>
      <c r="I107" s="1206">
        <f t="shared" si="5"/>
        <v>6220.4447999999984</v>
      </c>
      <c r="J107" s="1207"/>
    </row>
    <row r="108" spans="1:10" ht="14.1" customHeight="1" x14ac:dyDescent="0.2">
      <c r="A108" s="1148" t="s">
        <v>995</v>
      </c>
      <c r="B108" s="1203">
        <v>1</v>
      </c>
      <c r="C108" s="1768"/>
      <c r="D108" s="1209" t="s">
        <v>946</v>
      </c>
      <c r="E108" s="301">
        <v>964.38479999999981</v>
      </c>
      <c r="F108" s="301">
        <v>621.26160000000027</v>
      </c>
      <c r="G108" s="301">
        <v>905.85360000000026</v>
      </c>
      <c r="H108" s="1208">
        <v>1140.9167999999995</v>
      </c>
      <c r="I108" s="1206">
        <f t="shared" si="5"/>
        <v>3632.4168</v>
      </c>
      <c r="J108" s="1210"/>
    </row>
    <row r="109" spans="1:10" ht="14.1" customHeight="1" x14ac:dyDescent="0.2">
      <c r="A109" s="1148" t="s">
        <v>996</v>
      </c>
      <c r="B109" s="1203">
        <v>0.2</v>
      </c>
      <c r="C109" s="1182" t="s">
        <v>997</v>
      </c>
      <c r="D109" s="1209" t="s">
        <v>946</v>
      </c>
      <c r="E109" s="42">
        <v>29.707600000000003</v>
      </c>
      <c r="F109" s="42">
        <v>22.177199999999992</v>
      </c>
      <c r="G109" s="42">
        <v>51.411200000000015</v>
      </c>
      <c r="H109" s="1208">
        <v>70.359599999999944</v>
      </c>
      <c r="I109" s="1206">
        <f t="shared" si="5"/>
        <v>173.65559999999996</v>
      </c>
      <c r="J109" s="1207"/>
    </row>
    <row r="110" spans="1:10" ht="14.1" customHeight="1" x14ac:dyDescent="0.2">
      <c r="A110" s="1148" t="s">
        <v>998</v>
      </c>
      <c r="B110" s="1203">
        <v>0.3</v>
      </c>
      <c r="C110" s="1182" t="s">
        <v>999</v>
      </c>
      <c r="D110" s="1209" t="s">
        <v>946</v>
      </c>
      <c r="E110" s="42">
        <v>90.03600000000003</v>
      </c>
      <c r="F110" s="42">
        <v>56.573999999999977</v>
      </c>
      <c r="G110" s="42">
        <v>96.630000000000038</v>
      </c>
      <c r="H110" s="1208">
        <v>65.861999999999981</v>
      </c>
      <c r="I110" s="1206">
        <f t="shared" si="5"/>
        <v>309.10200000000003</v>
      </c>
      <c r="J110" s="1210"/>
    </row>
    <row r="111" spans="1:10" ht="14.1" customHeight="1" x14ac:dyDescent="0.2">
      <c r="A111" s="1148" t="s">
        <v>1000</v>
      </c>
      <c r="B111" s="1203">
        <v>3.43</v>
      </c>
      <c r="C111" s="1182" t="s">
        <v>1001</v>
      </c>
      <c r="D111" s="1209" t="s">
        <v>985</v>
      </c>
      <c r="E111" s="301">
        <v>1563.6600000000003</v>
      </c>
      <c r="F111" s="301">
        <v>923.75499999999954</v>
      </c>
      <c r="G111" s="301">
        <v>2142.6999999999998</v>
      </c>
      <c r="H111" s="1208">
        <v>1951.67</v>
      </c>
      <c r="I111" s="1206">
        <f t="shared" si="5"/>
        <v>6581.7849999999999</v>
      </c>
      <c r="J111" s="1207"/>
    </row>
    <row r="112" spans="1:10" ht="14.1" customHeight="1" x14ac:dyDescent="0.2">
      <c r="A112" s="1148" t="s">
        <v>1002</v>
      </c>
      <c r="B112" s="1203">
        <v>0.25</v>
      </c>
      <c r="C112" s="1182" t="s">
        <v>1003</v>
      </c>
      <c r="D112" s="1209" t="s">
        <v>955</v>
      </c>
      <c r="E112" s="301">
        <v>41.50019999999968</v>
      </c>
      <c r="F112" s="301">
        <v>43.34040000000023</v>
      </c>
      <c r="G112" s="301">
        <v>41.554799999999886</v>
      </c>
      <c r="H112" s="1208">
        <v>44.166599999999924</v>
      </c>
      <c r="I112" s="1206">
        <f t="shared" si="5"/>
        <v>170.56199999999973</v>
      </c>
      <c r="J112" s="1210"/>
    </row>
    <row r="113" spans="1:10" ht="14.1" customHeight="1" x14ac:dyDescent="0.2">
      <c r="A113" s="1148" t="s">
        <v>1004</v>
      </c>
      <c r="B113" s="1203">
        <v>12.3</v>
      </c>
      <c r="C113" s="1182" t="s">
        <v>1005</v>
      </c>
      <c r="D113" s="1209" t="s">
        <v>985</v>
      </c>
      <c r="E113" s="301">
        <v>5448.0720000000001</v>
      </c>
      <c r="F113" s="301">
        <v>3468.9480000000021</v>
      </c>
      <c r="G113" s="301">
        <v>6100.9200000000046</v>
      </c>
      <c r="H113" s="1208">
        <v>6914.7959999999966</v>
      </c>
      <c r="I113" s="1206">
        <f t="shared" si="5"/>
        <v>21932.736000000004</v>
      </c>
      <c r="J113" s="1207"/>
    </row>
    <row r="114" spans="1:10" ht="14.1" customHeight="1" x14ac:dyDescent="0.2">
      <c r="A114" s="1148" t="s">
        <v>1007</v>
      </c>
      <c r="B114" s="1203">
        <v>14.2</v>
      </c>
      <c r="C114" s="1182" t="s">
        <v>1008</v>
      </c>
      <c r="D114" s="1209" t="s">
        <v>985</v>
      </c>
      <c r="E114" s="301">
        <v>5707.239999999998</v>
      </c>
      <c r="F114" s="301">
        <v>2602.0400000000086</v>
      </c>
      <c r="G114" s="301">
        <v>5944.119999999999</v>
      </c>
      <c r="H114" s="1208">
        <v>4222.68</v>
      </c>
      <c r="I114" s="1206">
        <f t="shared" si="5"/>
        <v>18476.080000000005</v>
      </c>
      <c r="J114" s="1210"/>
    </row>
    <row r="115" spans="1:10" ht="14.1" customHeight="1" x14ac:dyDescent="0.2">
      <c r="A115" s="1148" t="s">
        <v>1009</v>
      </c>
      <c r="B115" s="1203">
        <v>0.15</v>
      </c>
      <c r="C115" s="1212" t="s">
        <v>1010</v>
      </c>
      <c r="D115" s="1209" t="s">
        <v>955</v>
      </c>
      <c r="E115" s="301">
        <v>16.8</v>
      </c>
      <c r="F115" s="301">
        <v>5.7600000000000815</v>
      </c>
      <c r="G115" s="301">
        <v>17.759999999999945</v>
      </c>
      <c r="H115" s="1208">
        <v>0</v>
      </c>
      <c r="I115" s="1206">
        <f t="shared" si="5"/>
        <v>40.320000000000022</v>
      </c>
      <c r="J115" s="1207"/>
    </row>
    <row r="116" spans="1:10" ht="14.1" customHeight="1" x14ac:dyDescent="0.2">
      <c r="A116" s="1148" t="s">
        <v>1011</v>
      </c>
      <c r="B116" s="1203">
        <v>6.4</v>
      </c>
      <c r="C116" s="1182" t="s">
        <v>1012</v>
      </c>
      <c r="D116" s="1213" t="s">
        <v>985</v>
      </c>
      <c r="E116" s="301">
        <v>1709.179199999998</v>
      </c>
      <c r="F116" s="301">
        <v>882.02939999999967</v>
      </c>
      <c r="G116" s="301">
        <v>2227.351000000001</v>
      </c>
      <c r="H116" s="1208">
        <v>2197.8629999999994</v>
      </c>
      <c r="I116" s="1206">
        <f t="shared" si="5"/>
        <v>7016.4225999999981</v>
      </c>
      <c r="J116" s="1210"/>
    </row>
    <row r="117" spans="1:10" ht="14.1" customHeight="1" x14ac:dyDescent="0.2">
      <c r="A117" s="1148" t="s">
        <v>1013</v>
      </c>
      <c r="B117" s="1203">
        <v>1</v>
      </c>
      <c r="C117" s="1768" t="s">
        <v>1014</v>
      </c>
      <c r="D117" s="1214">
        <v>10</v>
      </c>
      <c r="E117" s="301">
        <v>453.61499999999995</v>
      </c>
      <c r="F117" s="301">
        <v>123.47400000000005</v>
      </c>
      <c r="G117" s="301">
        <v>438.04499999999996</v>
      </c>
      <c r="H117" s="1208">
        <v>439.71899999999994</v>
      </c>
      <c r="I117" s="1206">
        <f t="shared" si="5"/>
        <v>1454.8529999999998</v>
      </c>
      <c r="J117" s="1207"/>
    </row>
    <row r="118" spans="1:10" ht="14.1" customHeight="1" x14ac:dyDescent="0.2">
      <c r="A118" s="1148" t="s">
        <v>1015</v>
      </c>
      <c r="B118" s="1203">
        <v>0.28000000000000003</v>
      </c>
      <c r="C118" s="1768"/>
      <c r="D118" s="1209" t="s">
        <v>946</v>
      </c>
      <c r="E118" s="301">
        <v>246.75599999999989</v>
      </c>
      <c r="F118" s="301">
        <v>162.65100000000029</v>
      </c>
      <c r="G118" s="301">
        <v>297.21600000000035</v>
      </c>
      <c r="H118" s="1208">
        <v>292.80300000000034</v>
      </c>
      <c r="I118" s="1206">
        <f t="shared" si="5"/>
        <v>999.42600000000084</v>
      </c>
      <c r="J118" s="1210"/>
    </row>
    <row r="119" spans="1:10" ht="14.1" customHeight="1" x14ac:dyDescent="0.2">
      <c r="A119" s="1148" t="s">
        <v>1016</v>
      </c>
      <c r="B119" s="1203">
        <v>0.6</v>
      </c>
      <c r="C119" s="1212" t="s">
        <v>1017</v>
      </c>
      <c r="D119" s="1209" t="s">
        <v>946</v>
      </c>
      <c r="E119" s="301">
        <v>545.13299999999992</v>
      </c>
      <c r="F119" s="301">
        <v>211.68300000000011</v>
      </c>
      <c r="G119" s="301">
        <v>515.6909999999998</v>
      </c>
      <c r="H119" s="1208">
        <v>554.928</v>
      </c>
      <c r="I119" s="1206">
        <f t="shared" si="5"/>
        <v>1827.4349999999999</v>
      </c>
      <c r="J119" s="1207"/>
    </row>
    <row r="120" spans="1:10" ht="14.1" customHeight="1" x14ac:dyDescent="0.2">
      <c r="A120" s="1148" t="s">
        <v>1018</v>
      </c>
      <c r="B120" s="1203">
        <v>2</v>
      </c>
      <c r="C120" s="1182" t="s">
        <v>1019</v>
      </c>
      <c r="D120" s="1209" t="s">
        <v>985</v>
      </c>
      <c r="E120" s="301">
        <v>794.89199999999971</v>
      </c>
      <c r="F120" s="301">
        <v>473.58600000000024</v>
      </c>
      <c r="G120" s="301">
        <v>1131.0779999999995</v>
      </c>
      <c r="H120" s="1208">
        <v>1021.6980000000008</v>
      </c>
      <c r="I120" s="1206">
        <f t="shared" si="5"/>
        <v>3421.2540000000004</v>
      </c>
      <c r="J120" s="1210"/>
    </row>
    <row r="121" spans="1:10" ht="14.1" customHeight="1" x14ac:dyDescent="0.2">
      <c r="A121" s="1148" t="s">
        <v>1020</v>
      </c>
      <c r="B121" s="1203">
        <v>1.5</v>
      </c>
      <c r="C121" s="1771" t="s">
        <v>1021</v>
      </c>
      <c r="D121" s="1209" t="s">
        <v>946</v>
      </c>
      <c r="E121" s="301">
        <v>407.60000000000036</v>
      </c>
      <c r="F121" s="301">
        <v>404.39999999999964</v>
      </c>
      <c r="G121" s="301">
        <v>460.39999999999964</v>
      </c>
      <c r="H121" s="1208">
        <v>307.40000000000146</v>
      </c>
      <c r="I121" s="1206">
        <f t="shared" si="5"/>
        <v>1579.8000000000011</v>
      </c>
      <c r="J121" s="1207"/>
    </row>
    <row r="122" spans="1:10" ht="14.1" customHeight="1" x14ac:dyDescent="0.2">
      <c r="A122" s="1148" t="s">
        <v>1022</v>
      </c>
      <c r="B122" s="1203">
        <v>1.2</v>
      </c>
      <c r="C122" s="1772"/>
      <c r="D122" s="1209" t="s">
        <v>946</v>
      </c>
      <c r="E122" s="301">
        <v>1410.7760000000017</v>
      </c>
      <c r="F122" s="301">
        <v>1058.712</v>
      </c>
      <c r="G122" s="301">
        <v>1608.8</v>
      </c>
      <c r="H122" s="1208">
        <v>1015.1999999999998</v>
      </c>
      <c r="I122" s="1206">
        <f t="shared" si="5"/>
        <v>5093.4880000000012</v>
      </c>
      <c r="J122" s="1210"/>
    </row>
    <row r="123" spans="1:10" ht="14.1" customHeight="1" x14ac:dyDescent="0.2">
      <c r="A123" s="1148" t="s">
        <v>1023</v>
      </c>
      <c r="B123" s="1203">
        <v>0.5</v>
      </c>
      <c r="C123" s="1182" t="s">
        <v>1024</v>
      </c>
      <c r="D123" s="1209" t="s">
        <v>946</v>
      </c>
      <c r="E123" s="42">
        <v>361.75100000000026</v>
      </c>
      <c r="F123" s="42">
        <v>298.19200000000001</v>
      </c>
      <c r="G123" s="42">
        <v>0</v>
      </c>
      <c r="H123" s="1211">
        <v>0</v>
      </c>
      <c r="I123" s="1206">
        <f t="shared" si="5"/>
        <v>659.94300000000021</v>
      </c>
      <c r="J123" s="1207"/>
    </row>
    <row r="124" spans="1:10" ht="14.1" customHeight="1" x14ac:dyDescent="0.2">
      <c r="A124" s="1148" t="s">
        <v>1025</v>
      </c>
      <c r="B124" s="1203">
        <v>3.2</v>
      </c>
      <c r="C124" s="1182" t="s">
        <v>1026</v>
      </c>
      <c r="D124" s="1209" t="s">
        <v>985</v>
      </c>
      <c r="E124" s="301">
        <v>573.40000000000134</v>
      </c>
      <c r="F124" s="301">
        <v>312.37999999999738</v>
      </c>
      <c r="G124" s="301">
        <v>1015.4300000000039</v>
      </c>
      <c r="H124" s="1208">
        <v>1094.8399999999965</v>
      </c>
      <c r="I124" s="1206">
        <f t="shared" si="5"/>
        <v>2996.0499999999993</v>
      </c>
      <c r="J124" s="1210"/>
    </row>
    <row r="125" spans="1:10" ht="14.1" customHeight="1" x14ac:dyDescent="0.2">
      <c r="A125" s="1148" t="s">
        <v>1027</v>
      </c>
      <c r="B125" s="1203">
        <v>3.6</v>
      </c>
      <c r="C125" s="1182" t="s">
        <v>1028</v>
      </c>
      <c r="D125" s="1209" t="s">
        <v>985</v>
      </c>
      <c r="E125" s="42">
        <v>1664.4420000000025</v>
      </c>
      <c r="F125" s="42">
        <v>897.06959999999879</v>
      </c>
      <c r="G125" s="42">
        <v>1933.8047999999956</v>
      </c>
      <c r="H125" s="1211">
        <v>1724.6844000000021</v>
      </c>
      <c r="I125" s="1206">
        <f t="shared" si="5"/>
        <v>6220.0007999999989</v>
      </c>
      <c r="J125" s="1207"/>
    </row>
    <row r="126" spans="1:10" ht="14.1" customHeight="1" x14ac:dyDescent="0.2">
      <c r="A126" s="1148" t="s">
        <v>1029</v>
      </c>
      <c r="B126" s="1203">
        <v>0.2</v>
      </c>
      <c r="C126" s="1182" t="s">
        <v>1030</v>
      </c>
      <c r="D126" s="1209" t="s">
        <v>955</v>
      </c>
      <c r="E126" s="301">
        <v>66.601439999999997</v>
      </c>
      <c r="F126" s="301">
        <v>95.777999999999992</v>
      </c>
      <c r="G126" s="301">
        <v>83.008439999999993</v>
      </c>
      <c r="H126" s="1208">
        <v>62.806679999999986</v>
      </c>
      <c r="I126" s="1206">
        <f t="shared" si="5"/>
        <v>308.19455999999997</v>
      </c>
      <c r="J126" s="1210"/>
    </row>
    <row r="127" spans="1:10" ht="14.1" customHeight="1" x14ac:dyDescent="0.2">
      <c r="A127" s="1148" t="s">
        <v>1032</v>
      </c>
      <c r="B127" s="1203">
        <v>1.52</v>
      </c>
      <c r="C127" s="1182" t="s">
        <v>1033</v>
      </c>
      <c r="D127" s="1214" t="s">
        <v>1034</v>
      </c>
      <c r="E127" s="301">
        <v>297.21719999999965</v>
      </c>
      <c r="F127" s="301">
        <v>190.44480000000021</v>
      </c>
      <c r="G127" s="301">
        <v>269.69040000000058</v>
      </c>
      <c r="H127" s="1208">
        <v>244.20199999999912</v>
      </c>
      <c r="I127" s="1206">
        <f t="shared" si="5"/>
        <v>1001.5543999999995</v>
      </c>
      <c r="J127" s="1207"/>
    </row>
    <row r="128" spans="1:10" ht="14.1" customHeight="1" x14ac:dyDescent="0.2">
      <c r="A128" s="1148" t="s">
        <v>1036</v>
      </c>
      <c r="B128" s="1203">
        <v>10.5</v>
      </c>
      <c r="C128" s="1182" t="s">
        <v>1037</v>
      </c>
      <c r="D128" s="1209" t="s">
        <v>985</v>
      </c>
      <c r="E128" s="301">
        <v>2242.2671999999998</v>
      </c>
      <c r="F128" s="301">
        <v>1352.9231999999997</v>
      </c>
      <c r="G128" s="301">
        <v>3359.7504000000004</v>
      </c>
      <c r="H128" s="1208">
        <v>2833.0847999999992</v>
      </c>
      <c r="I128" s="1206">
        <f t="shared" si="5"/>
        <v>9788.025599999999</v>
      </c>
      <c r="J128" s="1210"/>
    </row>
    <row r="129" spans="1:10" ht="14.1" customHeight="1" x14ac:dyDescent="0.2">
      <c r="A129" s="1148" t="s">
        <v>1039</v>
      </c>
      <c r="B129" s="1203">
        <v>5</v>
      </c>
      <c r="C129" s="1212" t="s">
        <v>1040</v>
      </c>
      <c r="D129" s="1213" t="s">
        <v>985</v>
      </c>
      <c r="E129" s="42">
        <v>611.45699999999442</v>
      </c>
      <c r="F129" s="42">
        <v>391.55550000000176</v>
      </c>
      <c r="G129" s="42">
        <v>811.7550000000042</v>
      </c>
      <c r="H129" s="1211">
        <v>990.71699999999328</v>
      </c>
      <c r="I129" s="1206">
        <f t="shared" si="5"/>
        <v>2805.4844999999937</v>
      </c>
      <c r="J129" s="1207"/>
    </row>
    <row r="130" spans="1:10" ht="14.1" customHeight="1" x14ac:dyDescent="0.2">
      <c r="A130" s="1148" t="s">
        <v>1042</v>
      </c>
      <c r="B130" s="1203">
        <v>1.08</v>
      </c>
      <c r="C130" s="1212" t="s">
        <v>1043</v>
      </c>
      <c r="D130" s="1213" t="s">
        <v>985</v>
      </c>
      <c r="E130" s="301">
        <v>843.23400000000004</v>
      </c>
      <c r="F130" s="301">
        <v>699.97199999999987</v>
      </c>
      <c r="G130" s="301">
        <v>1008.9239999999996</v>
      </c>
      <c r="H130" s="1208">
        <v>869.87250000000029</v>
      </c>
      <c r="I130" s="1206">
        <f t="shared" si="5"/>
        <v>3422.0025000000001</v>
      </c>
      <c r="J130" s="1210"/>
    </row>
    <row r="131" spans="1:10" ht="14.1" customHeight="1" x14ac:dyDescent="0.2">
      <c r="A131" s="1148" t="s">
        <v>1045</v>
      </c>
      <c r="B131" s="1203">
        <v>0.32</v>
      </c>
      <c r="C131" s="1182" t="s">
        <v>1046</v>
      </c>
      <c r="D131" s="1209" t="s">
        <v>946</v>
      </c>
      <c r="E131" s="301">
        <v>90.700000000000273</v>
      </c>
      <c r="F131" s="301">
        <v>84.599999999999909</v>
      </c>
      <c r="G131" s="301">
        <v>106.59999999999991</v>
      </c>
      <c r="H131" s="1208">
        <v>107.90000000000009</v>
      </c>
      <c r="I131" s="1206">
        <f t="shared" si="5"/>
        <v>389.80000000000018</v>
      </c>
      <c r="J131" s="1207"/>
    </row>
    <row r="132" spans="1:10" ht="14.1" customHeight="1" x14ac:dyDescent="0.2">
      <c r="A132" s="1148" t="s">
        <v>1047</v>
      </c>
      <c r="B132" s="1203">
        <v>0.5</v>
      </c>
      <c r="C132" s="1768" t="s">
        <v>1048</v>
      </c>
      <c r="D132" s="1209" t="s">
        <v>946</v>
      </c>
      <c r="E132" s="42">
        <v>101.04000000000087</v>
      </c>
      <c r="F132" s="42">
        <v>48.209999999999127</v>
      </c>
      <c r="G132" s="42">
        <v>72.280000000000655</v>
      </c>
      <c r="H132" s="1211">
        <v>133.17000000000004</v>
      </c>
      <c r="I132" s="1206">
        <f t="shared" si="5"/>
        <v>354.70000000000073</v>
      </c>
      <c r="J132" s="1210"/>
    </row>
    <row r="133" spans="1:10" ht="14.1" customHeight="1" x14ac:dyDescent="0.2">
      <c r="A133" s="1148" t="s">
        <v>1049</v>
      </c>
      <c r="B133" s="1203">
        <v>0.8</v>
      </c>
      <c r="C133" s="1768"/>
      <c r="D133" s="1209" t="s">
        <v>946</v>
      </c>
      <c r="E133" s="42">
        <v>208.75399999999991</v>
      </c>
      <c r="F133" s="42">
        <v>117.73399999999948</v>
      </c>
      <c r="G133" s="42">
        <v>253.27599999999981</v>
      </c>
      <c r="H133" s="1211">
        <v>351.51800000000009</v>
      </c>
      <c r="I133" s="1206">
        <f t="shared" si="5"/>
        <v>931.28199999999924</v>
      </c>
      <c r="J133" s="1207"/>
    </row>
    <row r="134" spans="1:10" ht="14.1" customHeight="1" x14ac:dyDescent="0.2">
      <c r="A134" s="1148" t="s">
        <v>1050</v>
      </c>
      <c r="B134" s="1203">
        <v>0.5</v>
      </c>
      <c r="C134" s="1768"/>
      <c r="D134" s="1209" t="s">
        <v>946</v>
      </c>
      <c r="E134" s="42">
        <v>103.1</v>
      </c>
      <c r="F134" s="42">
        <v>70.510399999999933</v>
      </c>
      <c r="G134" s="42">
        <v>131.52880000000039</v>
      </c>
      <c r="H134" s="1211">
        <v>156.94319999999973</v>
      </c>
      <c r="I134" s="1206">
        <f t="shared" si="5"/>
        <v>462.08240000000001</v>
      </c>
      <c r="J134" s="1210"/>
    </row>
    <row r="135" spans="1:10" ht="14.1" customHeight="1" x14ac:dyDescent="0.2">
      <c r="A135" s="1148" t="s">
        <v>1051</v>
      </c>
      <c r="B135" s="1203">
        <v>0.4</v>
      </c>
      <c r="C135" s="1182" t="s">
        <v>1052</v>
      </c>
      <c r="D135" s="1209" t="s">
        <v>946</v>
      </c>
      <c r="E135" s="42">
        <v>395.70000000000027</v>
      </c>
      <c r="F135" s="42">
        <v>281.70000000000027</v>
      </c>
      <c r="G135" s="42">
        <v>458.70000000000027</v>
      </c>
      <c r="H135" s="1211">
        <v>419.70000000000027</v>
      </c>
      <c r="I135" s="1206">
        <f t="shared" si="5"/>
        <v>1555.8000000000011</v>
      </c>
      <c r="J135" s="1207"/>
    </row>
    <row r="136" spans="1:10" ht="14.1" customHeight="1" x14ac:dyDescent="0.2">
      <c r="A136" s="1148" t="s">
        <v>1053</v>
      </c>
      <c r="B136" s="1203">
        <v>1.7749999999999999</v>
      </c>
      <c r="C136" s="1182" t="s">
        <v>1054</v>
      </c>
      <c r="D136" s="1209" t="s">
        <v>946</v>
      </c>
      <c r="E136" s="301">
        <v>653.67299999999886</v>
      </c>
      <c r="F136" s="301">
        <v>320.60100000000057</v>
      </c>
      <c r="G136" s="301">
        <v>712.20600000000013</v>
      </c>
      <c r="H136" s="1208">
        <v>753.46500000000196</v>
      </c>
      <c r="I136" s="1206">
        <f t="shared" si="5"/>
        <v>2439.9450000000015</v>
      </c>
      <c r="J136" s="1210"/>
    </row>
    <row r="137" spans="1:10" ht="14.1" customHeight="1" x14ac:dyDescent="0.2">
      <c r="A137" s="1148" t="s">
        <v>1056</v>
      </c>
      <c r="B137" s="1203">
        <v>0.6</v>
      </c>
      <c r="C137" s="1182" t="s">
        <v>1057</v>
      </c>
      <c r="D137" s="1209" t="s">
        <v>946</v>
      </c>
      <c r="E137" s="42">
        <v>0</v>
      </c>
      <c r="F137" s="42">
        <v>0</v>
      </c>
      <c r="G137" s="42">
        <v>76.311999999999898</v>
      </c>
      <c r="H137" s="1211">
        <v>59.420000000000073</v>
      </c>
      <c r="I137" s="1206">
        <f t="shared" ref="I137:I169" si="6">SUM(E137:H137)</f>
        <v>135.73199999999997</v>
      </c>
      <c r="J137" s="1207"/>
    </row>
    <row r="138" spans="1:10" ht="14.1" customHeight="1" x14ac:dyDescent="0.2">
      <c r="A138" s="1148" t="s">
        <v>1058</v>
      </c>
      <c r="B138" s="1203">
        <v>0.4</v>
      </c>
      <c r="C138" s="1182" t="s">
        <v>1059</v>
      </c>
      <c r="D138" s="1209" t="s">
        <v>946</v>
      </c>
      <c r="E138" s="301">
        <v>271.90056000000038</v>
      </c>
      <c r="F138" s="301">
        <v>267.6860400000005</v>
      </c>
      <c r="G138" s="301">
        <v>299.10372000000029</v>
      </c>
      <c r="H138" s="1208">
        <v>3.2048399999993853</v>
      </c>
      <c r="I138" s="1206">
        <f t="shared" si="6"/>
        <v>841.8951600000006</v>
      </c>
      <c r="J138" s="1210"/>
    </row>
    <row r="139" spans="1:10" ht="14.1" customHeight="1" x14ac:dyDescent="0.2">
      <c r="A139" s="1148" t="s">
        <v>1060</v>
      </c>
      <c r="B139" s="1215">
        <v>3.6</v>
      </c>
      <c r="C139" s="1771" t="s">
        <v>1061</v>
      </c>
      <c r="D139" s="1209" t="s">
        <v>985</v>
      </c>
      <c r="E139" s="42">
        <v>1297.7999999999975</v>
      </c>
      <c r="F139" s="42">
        <v>911.40000000000509</v>
      </c>
      <c r="G139" s="42">
        <v>1358.434</v>
      </c>
      <c r="H139" s="1211">
        <v>1035.0200000000002</v>
      </c>
      <c r="I139" s="1206">
        <f t="shared" si="6"/>
        <v>4602.6540000000032</v>
      </c>
      <c r="J139" s="1207"/>
    </row>
    <row r="140" spans="1:10" ht="14.1" customHeight="1" x14ac:dyDescent="0.2">
      <c r="A140" s="1148" t="s">
        <v>1062</v>
      </c>
      <c r="B140" s="1216">
        <v>0.3</v>
      </c>
      <c r="C140" s="1773"/>
      <c r="D140" s="1209" t="s">
        <v>985</v>
      </c>
      <c r="E140" s="42">
        <v>205.97920000000025</v>
      </c>
      <c r="F140" s="42">
        <v>133.87079999999997</v>
      </c>
      <c r="G140" s="42">
        <v>216.39519999999999</v>
      </c>
      <c r="H140" s="1211">
        <v>157.85280000000003</v>
      </c>
      <c r="I140" s="1206">
        <f t="shared" si="6"/>
        <v>714.0980000000003</v>
      </c>
      <c r="J140" s="1210"/>
    </row>
    <row r="141" spans="1:10" ht="14.1" customHeight="1" x14ac:dyDescent="0.2">
      <c r="A141" s="1148" t="s">
        <v>1063</v>
      </c>
      <c r="B141" s="1217">
        <v>0.62</v>
      </c>
      <c r="C141" s="1772"/>
      <c r="D141" s="1209" t="s">
        <v>985</v>
      </c>
      <c r="E141" s="42">
        <v>449.97750000000042</v>
      </c>
      <c r="F141" s="42">
        <v>233.75099999999998</v>
      </c>
      <c r="G141" s="42">
        <v>343.41300000000007</v>
      </c>
      <c r="H141" s="1211">
        <v>257.51250000000005</v>
      </c>
      <c r="I141" s="1206">
        <f t="shared" si="6"/>
        <v>1284.6540000000005</v>
      </c>
      <c r="J141" s="1207"/>
    </row>
    <row r="142" spans="1:10" ht="14.1" customHeight="1" x14ac:dyDescent="0.2">
      <c r="A142" s="1148" t="s">
        <v>1064</v>
      </c>
      <c r="B142" s="1203">
        <v>2.2000000000000002</v>
      </c>
      <c r="C142" s="1182" t="s">
        <v>1065</v>
      </c>
      <c r="D142" s="1209" t="s">
        <v>985</v>
      </c>
      <c r="E142" s="42">
        <v>714.16799999999876</v>
      </c>
      <c r="F142" s="42">
        <v>311.99399999999935</v>
      </c>
      <c r="G142" s="42">
        <v>606.41999999999996</v>
      </c>
      <c r="H142" s="1211">
        <v>507.47399999999993</v>
      </c>
      <c r="I142" s="1206">
        <f t="shared" si="6"/>
        <v>2140.0559999999978</v>
      </c>
      <c r="J142" s="1207"/>
    </row>
    <row r="143" spans="1:10" ht="14.1" customHeight="1" x14ac:dyDescent="0.2">
      <c r="A143" s="1148" t="s">
        <v>1066</v>
      </c>
      <c r="B143" s="1203">
        <v>2.4</v>
      </c>
      <c r="C143" s="1182" t="s">
        <v>1067</v>
      </c>
      <c r="D143" s="1209" t="s">
        <v>946</v>
      </c>
      <c r="E143" s="301">
        <v>427.16800000000001</v>
      </c>
      <c r="F143" s="301">
        <v>238.952</v>
      </c>
      <c r="G143" s="301">
        <v>583.97599999999989</v>
      </c>
      <c r="H143" s="1208">
        <v>549.22400000000016</v>
      </c>
      <c r="I143" s="1206">
        <f t="shared" si="6"/>
        <v>1799.3200000000002</v>
      </c>
      <c r="J143" s="1210"/>
    </row>
    <row r="144" spans="1:10" ht="14.1" customHeight="1" x14ac:dyDescent="0.2">
      <c r="A144" s="1148" t="s">
        <v>1068</v>
      </c>
      <c r="B144" s="1203">
        <v>0.66</v>
      </c>
      <c r="C144" s="1212" t="s">
        <v>1069</v>
      </c>
      <c r="D144" s="1213" t="s">
        <v>955</v>
      </c>
      <c r="E144" s="301">
        <v>288.75480000000016</v>
      </c>
      <c r="F144" s="301">
        <v>273.39359999999999</v>
      </c>
      <c r="G144" s="301">
        <v>307.09320000000008</v>
      </c>
      <c r="H144" s="1208">
        <v>297.9876000000001</v>
      </c>
      <c r="I144" s="1206">
        <f t="shared" si="6"/>
        <v>1167.2292000000004</v>
      </c>
      <c r="J144" s="1207"/>
    </row>
    <row r="145" spans="1:10" ht="14.1" customHeight="1" x14ac:dyDescent="0.2">
      <c r="A145" s="1148" t="s">
        <v>1070</v>
      </c>
      <c r="B145" s="1203">
        <v>1</v>
      </c>
      <c r="C145" s="1212" t="s">
        <v>1071</v>
      </c>
      <c r="D145" s="1213" t="s">
        <v>985</v>
      </c>
      <c r="E145" s="42">
        <v>764.28800000000138</v>
      </c>
      <c r="F145" s="42">
        <v>373.20500000000004</v>
      </c>
      <c r="G145" s="42">
        <v>585.43799999999999</v>
      </c>
      <c r="H145" s="1211">
        <v>327.20449999999988</v>
      </c>
      <c r="I145" s="1206">
        <f t="shared" si="6"/>
        <v>2050.1355000000012</v>
      </c>
      <c r="J145" s="1210"/>
    </row>
    <row r="146" spans="1:10" ht="14.1" customHeight="1" x14ac:dyDescent="0.2">
      <c r="A146" s="1148" t="s">
        <v>1072</v>
      </c>
      <c r="B146" s="1203">
        <v>1.3</v>
      </c>
      <c r="C146" s="1182" t="s">
        <v>1073</v>
      </c>
      <c r="D146" s="1214" t="s">
        <v>1074</v>
      </c>
      <c r="E146" s="301">
        <v>645.21600000000035</v>
      </c>
      <c r="F146" s="301">
        <v>436.1040000000001</v>
      </c>
      <c r="G146" s="301">
        <v>594.91200000000026</v>
      </c>
      <c r="H146" s="1208">
        <v>423.40800000000019</v>
      </c>
      <c r="I146" s="1206">
        <f t="shared" si="6"/>
        <v>2099.6400000000008</v>
      </c>
      <c r="J146" s="1207"/>
    </row>
    <row r="147" spans="1:10" ht="14.1" customHeight="1" x14ac:dyDescent="0.2">
      <c r="A147" s="1148" t="s">
        <v>1076</v>
      </c>
      <c r="B147" s="1203">
        <v>1.08</v>
      </c>
      <c r="C147" s="1771" t="s">
        <v>1077</v>
      </c>
      <c r="D147" s="1209" t="s">
        <v>985</v>
      </c>
      <c r="E147" s="42">
        <v>0</v>
      </c>
      <c r="F147" s="42">
        <v>0</v>
      </c>
      <c r="G147" s="42">
        <v>316.39999999999992</v>
      </c>
      <c r="H147" s="1211">
        <v>323.40000000000009</v>
      </c>
      <c r="I147" s="1206">
        <f t="shared" si="6"/>
        <v>639.79999999999995</v>
      </c>
      <c r="J147" s="1210"/>
    </row>
    <row r="148" spans="1:10" ht="14.1" customHeight="1" x14ac:dyDescent="0.2">
      <c r="A148" s="1148" t="s">
        <v>1078</v>
      </c>
      <c r="B148" s="1203">
        <v>1.1739999999999999</v>
      </c>
      <c r="C148" s="1772"/>
      <c r="D148" s="1209" t="s">
        <v>985</v>
      </c>
      <c r="E148" s="42">
        <v>404.64000000000198</v>
      </c>
      <c r="F148" s="42">
        <v>367.2</v>
      </c>
      <c r="G148" s="42">
        <v>915.83999999999867</v>
      </c>
      <c r="H148" s="1211">
        <v>802.08000000000072</v>
      </c>
      <c r="I148" s="1206">
        <f t="shared" si="6"/>
        <v>2489.7600000000016</v>
      </c>
      <c r="J148" s="1207"/>
    </row>
    <row r="149" spans="1:10" ht="14.1" customHeight="1" x14ac:dyDescent="0.2">
      <c r="A149" s="1148" t="s">
        <v>1079</v>
      </c>
      <c r="B149" s="1203">
        <v>0.4</v>
      </c>
      <c r="C149" s="1212" t="s">
        <v>1080</v>
      </c>
      <c r="D149" s="1209" t="s">
        <v>946</v>
      </c>
      <c r="E149" s="42">
        <v>116.93940000000002</v>
      </c>
      <c r="F149" s="42">
        <v>75.390799999999587</v>
      </c>
      <c r="G149" s="42">
        <v>178.96150000000017</v>
      </c>
      <c r="H149" s="1208">
        <v>214.26579999999959</v>
      </c>
      <c r="I149" s="1206">
        <f t="shared" si="6"/>
        <v>585.55749999999932</v>
      </c>
      <c r="J149" s="1210"/>
    </row>
    <row r="150" spans="1:10" ht="14.1" customHeight="1" x14ac:dyDescent="0.2">
      <c r="A150" s="1148" t="s">
        <v>1081</v>
      </c>
      <c r="B150" s="1203">
        <v>3.1</v>
      </c>
      <c r="C150" s="1182" t="s">
        <v>1082</v>
      </c>
      <c r="D150" s="1209" t="s">
        <v>946</v>
      </c>
      <c r="E150" s="301">
        <v>0</v>
      </c>
      <c r="F150" s="301">
        <v>0</v>
      </c>
      <c r="G150" s="301">
        <v>0</v>
      </c>
      <c r="H150" s="1208">
        <v>0</v>
      </c>
      <c r="I150" s="1206">
        <f t="shared" si="6"/>
        <v>0</v>
      </c>
      <c r="J150" s="1207"/>
    </row>
    <row r="151" spans="1:10" ht="14.1" customHeight="1" x14ac:dyDescent="0.2">
      <c r="A151" s="1148" t="s">
        <v>1083</v>
      </c>
      <c r="B151" s="1203">
        <v>1.0720000000000001</v>
      </c>
      <c r="C151" s="1768" t="s">
        <v>1084</v>
      </c>
      <c r="D151" s="1213" t="s">
        <v>946</v>
      </c>
      <c r="E151" s="42">
        <v>41.099999999999916</v>
      </c>
      <c r="F151" s="42">
        <v>42.700000000000045</v>
      </c>
      <c r="G151" s="42">
        <v>48.600000000000136</v>
      </c>
      <c r="H151" s="1208">
        <v>45.699999999999818</v>
      </c>
      <c r="I151" s="1206">
        <f t="shared" si="6"/>
        <v>178.09999999999991</v>
      </c>
      <c r="J151" s="1210"/>
    </row>
    <row r="152" spans="1:10" ht="14.1" customHeight="1" x14ac:dyDescent="0.2">
      <c r="A152" s="1148" t="s">
        <v>1086</v>
      </c>
      <c r="B152" s="1203">
        <v>1.1000000000000001</v>
      </c>
      <c r="C152" s="1768"/>
      <c r="D152" s="1213" t="s">
        <v>946</v>
      </c>
      <c r="E152" s="42">
        <v>51</v>
      </c>
      <c r="F152" s="42">
        <v>54.852000000000118</v>
      </c>
      <c r="G152" s="42">
        <v>61.62</v>
      </c>
      <c r="H152" s="1208">
        <v>59.48</v>
      </c>
      <c r="I152" s="1206">
        <f t="shared" si="6"/>
        <v>226.95200000000011</v>
      </c>
      <c r="J152" s="1207"/>
    </row>
    <row r="153" spans="1:10" ht="14.1" customHeight="1" x14ac:dyDescent="0.2">
      <c r="A153" s="1148" t="s">
        <v>1087</v>
      </c>
      <c r="B153" s="1203">
        <v>0.875</v>
      </c>
      <c r="C153" s="1212" t="s">
        <v>1088</v>
      </c>
      <c r="D153" s="1209" t="s">
        <v>946</v>
      </c>
      <c r="E153" s="42">
        <v>249.8889999999999</v>
      </c>
      <c r="F153" s="42">
        <v>200.59779999999998</v>
      </c>
      <c r="G153" s="42">
        <v>190.80560000000014</v>
      </c>
      <c r="H153" s="1211">
        <v>192.90830000000005</v>
      </c>
      <c r="I153" s="1206">
        <f t="shared" si="6"/>
        <v>834.2007000000001</v>
      </c>
      <c r="J153" s="1210"/>
    </row>
    <row r="154" spans="1:10" ht="14.1" customHeight="1" x14ac:dyDescent="0.2">
      <c r="A154" s="1148" t="s">
        <v>1089</v>
      </c>
      <c r="B154" s="1203">
        <v>0.75</v>
      </c>
      <c r="C154" s="1212" t="s">
        <v>1090</v>
      </c>
      <c r="D154" s="1209" t="s">
        <v>946</v>
      </c>
      <c r="E154" s="301">
        <v>0</v>
      </c>
      <c r="F154" s="301">
        <v>0</v>
      </c>
      <c r="G154" s="301">
        <v>0</v>
      </c>
      <c r="H154" s="1208">
        <v>0</v>
      </c>
      <c r="I154" s="1206">
        <f t="shared" si="6"/>
        <v>0</v>
      </c>
      <c r="J154" s="1207"/>
    </row>
    <row r="155" spans="1:10" ht="14.1" customHeight="1" x14ac:dyDescent="0.2">
      <c r="A155" s="1148" t="s">
        <v>1091</v>
      </c>
      <c r="B155" s="1203">
        <v>1</v>
      </c>
      <c r="C155" s="1167" t="s">
        <v>1092</v>
      </c>
      <c r="D155" s="1209" t="s">
        <v>955</v>
      </c>
      <c r="E155" s="301">
        <v>163.05515999999997</v>
      </c>
      <c r="F155" s="301">
        <v>123.87396000000003</v>
      </c>
      <c r="G155" s="301">
        <v>162.20676</v>
      </c>
      <c r="H155" s="1208">
        <v>163.48788000000005</v>
      </c>
      <c r="I155" s="1206">
        <f t="shared" si="6"/>
        <v>612.62376000000006</v>
      </c>
      <c r="J155" s="1210"/>
    </row>
    <row r="156" spans="1:10" ht="14.1" customHeight="1" x14ac:dyDescent="0.2">
      <c r="A156" s="1148" t="s">
        <v>1093</v>
      </c>
      <c r="B156" s="1203"/>
      <c r="C156" s="1167"/>
      <c r="D156" s="1209"/>
      <c r="E156" s="42">
        <v>0</v>
      </c>
      <c r="F156" s="42">
        <v>878.99280000000044</v>
      </c>
      <c r="G156" s="42">
        <v>0</v>
      </c>
      <c r="H156" s="1211"/>
      <c r="I156" s="1206">
        <f t="shared" si="6"/>
        <v>878.99280000000044</v>
      </c>
      <c r="J156" s="1210"/>
    </row>
    <row r="157" spans="1:10" ht="14.1" customHeight="1" x14ac:dyDescent="0.2">
      <c r="A157" s="1148" t="s">
        <v>1095</v>
      </c>
      <c r="B157" s="1203">
        <v>2.7149999999999999</v>
      </c>
      <c r="C157" s="1212" t="s">
        <v>1096</v>
      </c>
      <c r="D157" s="1209" t="s">
        <v>1097</v>
      </c>
      <c r="E157" s="42">
        <v>1584.9666000000002</v>
      </c>
      <c r="F157" s="42">
        <v>0</v>
      </c>
      <c r="G157" s="42">
        <v>0</v>
      </c>
      <c r="H157" s="1208">
        <v>1407.9954000000005</v>
      </c>
      <c r="I157" s="1206">
        <f t="shared" si="6"/>
        <v>2992.9620000000004</v>
      </c>
      <c r="J157" s="1207"/>
    </row>
    <row r="158" spans="1:10" ht="14.1" customHeight="1" x14ac:dyDescent="0.2">
      <c r="A158" s="1148" t="s">
        <v>1098</v>
      </c>
      <c r="B158" s="1203">
        <v>1.6</v>
      </c>
      <c r="C158" s="1212" t="s">
        <v>1099</v>
      </c>
      <c r="D158" s="1209" t="s">
        <v>946</v>
      </c>
      <c r="E158" s="301">
        <v>614.59799999999996</v>
      </c>
      <c r="F158" s="301">
        <v>505.82700000000011</v>
      </c>
      <c r="G158" s="301">
        <v>574.86000000000035</v>
      </c>
      <c r="H158" s="1208">
        <v>788.24699999999939</v>
      </c>
      <c r="I158" s="1206">
        <f t="shared" si="6"/>
        <v>2483.5320000000002</v>
      </c>
      <c r="J158" s="1210"/>
    </row>
    <row r="159" spans="1:10" ht="14.1" customHeight="1" x14ac:dyDescent="0.2">
      <c r="A159" s="1148" t="s">
        <v>1100</v>
      </c>
      <c r="B159" s="1203">
        <v>0.83</v>
      </c>
      <c r="C159" s="1212" t="s">
        <v>1101</v>
      </c>
      <c r="D159" s="1209" t="s">
        <v>955</v>
      </c>
      <c r="E159" s="301">
        <v>171.20039999999997</v>
      </c>
      <c r="F159" s="301">
        <v>53.576400000000056</v>
      </c>
      <c r="G159" s="301">
        <v>230.34000000000006</v>
      </c>
      <c r="H159" s="1208">
        <v>206.89079999999998</v>
      </c>
      <c r="I159" s="1206">
        <f t="shared" si="6"/>
        <v>662.00760000000014</v>
      </c>
      <c r="J159" s="1207"/>
    </row>
    <row r="160" spans="1:10" ht="14.1" customHeight="1" x14ac:dyDescent="0.2">
      <c r="A160" s="1148" t="s">
        <v>1102</v>
      </c>
      <c r="B160" s="1203">
        <v>8.6</v>
      </c>
      <c r="C160" s="1212" t="s">
        <v>1103</v>
      </c>
      <c r="D160" s="1209" t="s">
        <v>985</v>
      </c>
      <c r="E160" s="301">
        <v>2756.544000000009</v>
      </c>
      <c r="F160" s="301">
        <v>2332.5679999999884</v>
      </c>
      <c r="G160" s="301">
        <v>3040.5480000000098</v>
      </c>
      <c r="H160" s="1208">
        <v>2471.4899999999998</v>
      </c>
      <c r="I160" s="1206">
        <f t="shared" si="6"/>
        <v>10601.150000000007</v>
      </c>
      <c r="J160" s="1210"/>
    </row>
    <row r="161" spans="1:10" ht="14.1" customHeight="1" x14ac:dyDescent="0.2">
      <c r="A161" s="1148" t="s">
        <v>1105</v>
      </c>
      <c r="B161" s="1203">
        <v>10.6</v>
      </c>
      <c r="C161" s="1182" t="s">
        <v>1106</v>
      </c>
      <c r="D161" s="1209" t="s">
        <v>985</v>
      </c>
      <c r="E161" s="42">
        <v>3704.085</v>
      </c>
      <c r="F161" s="42">
        <v>1461.3690000000036</v>
      </c>
      <c r="G161" s="42">
        <v>4998.8819999999978</v>
      </c>
      <c r="H161" s="1211">
        <v>4756.7520000000004</v>
      </c>
      <c r="I161" s="1206">
        <f t="shared" si="6"/>
        <v>14921.088000000002</v>
      </c>
      <c r="J161" s="1207"/>
    </row>
    <row r="162" spans="1:10" ht="14.1" customHeight="1" x14ac:dyDescent="0.2">
      <c r="A162" s="1148" t="s">
        <v>1107</v>
      </c>
      <c r="B162" s="1203">
        <v>2.5</v>
      </c>
      <c r="C162" s="1182" t="s">
        <v>1108</v>
      </c>
      <c r="D162" s="1209" t="s">
        <v>946</v>
      </c>
      <c r="E162" s="42">
        <v>1213.1500000000003</v>
      </c>
      <c r="F162" s="42">
        <v>1053.0249999999996</v>
      </c>
      <c r="G162" s="42">
        <v>1183.6000000000004</v>
      </c>
      <c r="H162" s="1211">
        <v>736.54999999999905</v>
      </c>
      <c r="I162" s="1206">
        <f t="shared" si="6"/>
        <v>4186.3249999999998</v>
      </c>
      <c r="J162" s="1210"/>
    </row>
    <row r="163" spans="1:10" ht="14.1" customHeight="1" x14ac:dyDescent="0.2">
      <c r="A163" s="1148" t="s">
        <v>1109</v>
      </c>
      <c r="B163" s="1203">
        <v>0.84</v>
      </c>
      <c r="C163" s="1768" t="s">
        <v>1110</v>
      </c>
      <c r="D163" s="1213" t="s">
        <v>946</v>
      </c>
      <c r="E163" s="301">
        <v>720.51000000000022</v>
      </c>
      <c r="F163" s="301">
        <v>510.66000000000082</v>
      </c>
      <c r="G163" s="301">
        <v>495.89999999999918</v>
      </c>
      <c r="H163" s="1208">
        <v>575.16000000000076</v>
      </c>
      <c r="I163" s="1206">
        <f t="shared" si="6"/>
        <v>2302.2300000000009</v>
      </c>
      <c r="J163" s="1207"/>
    </row>
    <row r="164" spans="1:10" ht="14.1" customHeight="1" x14ac:dyDescent="0.2">
      <c r="A164" s="1148" t="s">
        <v>1111</v>
      </c>
      <c r="B164" s="1203">
        <v>0.83</v>
      </c>
      <c r="C164" s="1768"/>
      <c r="D164" s="1213" t="s">
        <v>946</v>
      </c>
      <c r="E164" s="301">
        <v>817.34699999999611</v>
      </c>
      <c r="F164" s="301">
        <v>562.92900000000009</v>
      </c>
      <c r="G164" s="301">
        <v>616.96200000000135</v>
      </c>
      <c r="H164" s="1208">
        <v>652.51200000000244</v>
      </c>
      <c r="I164" s="1206">
        <f t="shared" si="6"/>
        <v>2649.75</v>
      </c>
      <c r="J164" s="1210"/>
    </row>
    <row r="165" spans="1:10" ht="14.1" customHeight="1" x14ac:dyDescent="0.2">
      <c r="A165" s="1148" t="s">
        <v>1112</v>
      </c>
      <c r="B165" s="1219">
        <v>1.57</v>
      </c>
      <c r="C165" s="1220" t="s">
        <v>1113</v>
      </c>
      <c r="D165" s="1214" t="s">
        <v>1074</v>
      </c>
      <c r="E165" s="301">
        <v>477.33000000000175</v>
      </c>
      <c r="F165" s="301">
        <v>41.909999999998035</v>
      </c>
      <c r="G165" s="301">
        <v>0</v>
      </c>
      <c r="H165" s="1208">
        <v>13.290000000000873</v>
      </c>
      <c r="I165" s="1206">
        <f t="shared" si="6"/>
        <v>532.53000000000065</v>
      </c>
      <c r="J165" s="1207"/>
    </row>
    <row r="166" spans="1:10" ht="14.1" customHeight="1" x14ac:dyDescent="0.2">
      <c r="A166" s="1148" t="s">
        <v>1114</v>
      </c>
      <c r="B166" s="1203">
        <v>1.71</v>
      </c>
      <c r="C166" s="1212" t="s">
        <v>1115</v>
      </c>
      <c r="D166" s="1209" t="s">
        <v>955</v>
      </c>
      <c r="E166" s="301">
        <v>2101.6170000000002</v>
      </c>
      <c r="F166" s="301">
        <v>1063.7990999999993</v>
      </c>
      <c r="G166" s="301">
        <v>1731.5172000000005</v>
      </c>
      <c r="H166" s="1208">
        <v>1692.2934000000012</v>
      </c>
      <c r="I166" s="1206">
        <f t="shared" si="6"/>
        <v>6589.2267000000011</v>
      </c>
      <c r="J166" s="1210"/>
    </row>
    <row r="167" spans="1:10" ht="14.1" customHeight="1" x14ac:dyDescent="0.2">
      <c r="A167" s="1148" t="s">
        <v>1116</v>
      </c>
      <c r="B167" s="1203">
        <v>0.5</v>
      </c>
      <c r="C167" s="1182" t="s">
        <v>1117</v>
      </c>
      <c r="D167" s="1209" t="s">
        <v>946</v>
      </c>
      <c r="E167" s="301">
        <v>145.04179999999997</v>
      </c>
      <c r="F167" s="301">
        <v>38.612400000000022</v>
      </c>
      <c r="G167" s="301">
        <v>86.479199999999963</v>
      </c>
      <c r="H167" s="1208">
        <v>136.58520000000004</v>
      </c>
      <c r="I167" s="1206">
        <f t="shared" si="6"/>
        <v>406.71859999999998</v>
      </c>
      <c r="J167" s="1207"/>
    </row>
    <row r="168" spans="1:10" ht="14.1" customHeight="1" x14ac:dyDescent="0.2">
      <c r="A168" s="1148" t="s">
        <v>1118</v>
      </c>
      <c r="B168" s="1203">
        <v>0.62</v>
      </c>
      <c r="C168" s="1182" t="s">
        <v>1119</v>
      </c>
      <c r="D168" s="1214" t="s">
        <v>1120</v>
      </c>
      <c r="E168" s="301">
        <v>205.91000000000028</v>
      </c>
      <c r="F168" s="301">
        <v>135.80199999999968</v>
      </c>
      <c r="G168" s="301">
        <v>259.58400000000029</v>
      </c>
      <c r="H168" s="1208">
        <v>210.21999999999983</v>
      </c>
      <c r="I168" s="1206">
        <f t="shared" si="6"/>
        <v>811.51600000000008</v>
      </c>
      <c r="J168" s="1207"/>
    </row>
    <row r="169" spans="1:10" ht="14.1" customHeight="1" x14ac:dyDescent="0.2">
      <c r="A169" s="1148" t="s">
        <v>1121</v>
      </c>
      <c r="B169" s="1203">
        <v>3.87</v>
      </c>
      <c r="C169" s="1182" t="s">
        <v>1122</v>
      </c>
      <c r="D169" s="1209" t="s">
        <v>957</v>
      </c>
      <c r="E169" s="301">
        <v>483.12000000000808</v>
      </c>
      <c r="F169" s="301">
        <v>77.609999999999687</v>
      </c>
      <c r="G169" s="301">
        <v>926.78999999998723</v>
      </c>
      <c r="H169" s="1208">
        <v>627.93000000000586</v>
      </c>
      <c r="I169" s="1206">
        <f t="shared" si="6"/>
        <v>2115.4500000000007</v>
      </c>
      <c r="J169" s="1210"/>
    </row>
    <row r="170" spans="1:10" ht="14.1" customHeight="1" x14ac:dyDescent="0.2">
      <c r="A170" s="1148" t="s">
        <v>1124</v>
      </c>
      <c r="B170" s="1203">
        <v>1.95</v>
      </c>
      <c r="C170" s="1768" t="s">
        <v>1125</v>
      </c>
      <c r="D170" s="1221" t="s">
        <v>1034</v>
      </c>
      <c r="E170" s="1758">
        <v>949.84800000000007</v>
      </c>
      <c r="F170" s="1758">
        <v>444.28080000000062</v>
      </c>
      <c r="G170" s="1758">
        <v>1354.3959999999968</v>
      </c>
      <c r="H170" s="1758">
        <v>1283.7008000000026</v>
      </c>
      <c r="I170" s="1752">
        <f>SUM(E170:H170)</f>
        <v>4032.2255999999998</v>
      </c>
      <c r="J170" s="1207"/>
    </row>
    <row r="171" spans="1:10" ht="14.1" customHeight="1" x14ac:dyDescent="0.2">
      <c r="A171" s="1148" t="s">
        <v>1126</v>
      </c>
      <c r="B171" s="1203">
        <v>2.2999999999999998</v>
      </c>
      <c r="C171" s="1768"/>
      <c r="D171" s="1221" t="s">
        <v>1034</v>
      </c>
      <c r="E171" s="1769"/>
      <c r="F171" s="1769"/>
      <c r="G171" s="1769"/>
      <c r="H171" s="1769"/>
      <c r="I171" s="1770"/>
      <c r="J171" s="1210"/>
    </row>
    <row r="172" spans="1:10" ht="14.1" customHeight="1" x14ac:dyDescent="0.2">
      <c r="A172" s="1148" t="s">
        <v>1127</v>
      </c>
      <c r="B172" s="1203">
        <v>0.25</v>
      </c>
      <c r="C172" s="1768"/>
      <c r="D172" s="1221" t="s">
        <v>1034</v>
      </c>
      <c r="E172" s="1759"/>
      <c r="F172" s="1759"/>
      <c r="G172" s="1759"/>
      <c r="H172" s="1759"/>
      <c r="I172" s="1753"/>
      <c r="J172" s="1207"/>
    </row>
    <row r="173" spans="1:10" ht="14.1" customHeight="1" x14ac:dyDescent="0.2">
      <c r="A173" s="1148" t="s">
        <v>1128</v>
      </c>
      <c r="B173" s="1203">
        <v>3.4079999999999999</v>
      </c>
      <c r="C173" s="1182" t="s">
        <v>1129</v>
      </c>
      <c r="D173" s="1209" t="s">
        <v>1034</v>
      </c>
      <c r="E173" s="301">
        <v>449.33000000000038</v>
      </c>
      <c r="F173" s="301">
        <v>303.58999999999924</v>
      </c>
      <c r="G173" s="301">
        <v>363.3350000000014</v>
      </c>
      <c r="H173" s="1208">
        <v>281.08499999999981</v>
      </c>
      <c r="I173" s="1206">
        <f>SUM(E173:H173)</f>
        <v>1397.3400000000008</v>
      </c>
      <c r="J173" s="1210"/>
    </row>
    <row r="174" spans="1:10" ht="14.1" customHeight="1" x14ac:dyDescent="0.2">
      <c r="A174" s="1148" t="s">
        <v>1130</v>
      </c>
      <c r="B174" s="1203">
        <v>5.3490000000000002</v>
      </c>
      <c r="C174" s="1148" t="s">
        <v>1131</v>
      </c>
      <c r="D174" s="1209" t="s">
        <v>1034</v>
      </c>
      <c r="E174" s="42">
        <v>785.51550000000157</v>
      </c>
      <c r="F174" s="42">
        <v>696.83249999999771</v>
      </c>
      <c r="G174" s="42">
        <v>1536.9480000000021</v>
      </c>
      <c r="H174" s="1211">
        <v>1749.4574999999977</v>
      </c>
      <c r="I174" s="1206">
        <f t="shared" ref="I174:I181" si="7">SUM(E174:H174)</f>
        <v>4768.7534999999989</v>
      </c>
      <c r="J174" s="1207"/>
    </row>
    <row r="175" spans="1:10" ht="14.1" customHeight="1" x14ac:dyDescent="0.2">
      <c r="A175" s="1148" t="s">
        <v>1132</v>
      </c>
      <c r="B175" s="1203">
        <v>2.5</v>
      </c>
      <c r="C175" s="1182" t="s">
        <v>1133</v>
      </c>
      <c r="D175" s="1214" t="s">
        <v>1034</v>
      </c>
      <c r="E175" s="301">
        <v>814.70199999999977</v>
      </c>
      <c r="F175" s="301">
        <v>431.29100000000079</v>
      </c>
      <c r="G175" s="301">
        <v>904.3124999999992</v>
      </c>
      <c r="H175" s="1208">
        <v>525.52149999999995</v>
      </c>
      <c r="I175" s="1206">
        <f t="shared" si="7"/>
        <v>2675.8269999999998</v>
      </c>
      <c r="J175" s="1207"/>
    </row>
    <row r="176" spans="1:10" ht="14.1" customHeight="1" x14ac:dyDescent="0.2">
      <c r="A176" s="1148" t="s">
        <v>1134</v>
      </c>
      <c r="B176" s="1203">
        <v>1.36</v>
      </c>
      <c r="C176" s="1182" t="s">
        <v>1135</v>
      </c>
      <c r="D176" s="1214" t="s">
        <v>1034</v>
      </c>
      <c r="E176" s="301">
        <v>70</v>
      </c>
      <c r="F176" s="301">
        <v>64.39999999999992</v>
      </c>
      <c r="G176" s="301">
        <v>58.800000000000239</v>
      </c>
      <c r="H176" s="1208">
        <v>61.60000000000008</v>
      </c>
      <c r="I176" s="1206">
        <f t="shared" si="7"/>
        <v>254.80000000000024</v>
      </c>
      <c r="J176" s="1210"/>
    </row>
    <row r="177" spans="1:10" ht="14.1" customHeight="1" x14ac:dyDescent="0.2">
      <c r="A177" s="1148" t="s">
        <v>1136</v>
      </c>
      <c r="B177" s="1203">
        <v>1.3</v>
      </c>
      <c r="C177" s="1182" t="s">
        <v>1137</v>
      </c>
      <c r="D177" s="1222" t="s">
        <v>1120</v>
      </c>
      <c r="E177" s="301">
        <v>476.1160000000018</v>
      </c>
      <c r="F177" s="301">
        <v>390.65199999999828</v>
      </c>
      <c r="G177" s="301">
        <v>397.02000000000049</v>
      </c>
      <c r="H177" s="1208">
        <v>255.12000000000083</v>
      </c>
      <c r="I177" s="1206">
        <f t="shared" si="7"/>
        <v>1518.9080000000013</v>
      </c>
      <c r="J177" s="1207"/>
    </row>
    <row r="178" spans="1:10" ht="14.1" customHeight="1" x14ac:dyDescent="0.2">
      <c r="A178" s="1148" t="s">
        <v>1138</v>
      </c>
      <c r="B178" s="1203">
        <v>1.9</v>
      </c>
      <c r="C178" s="1182" t="s">
        <v>1139</v>
      </c>
      <c r="D178" s="1222" t="s">
        <v>1034</v>
      </c>
      <c r="E178" s="301">
        <v>482.85299999999989</v>
      </c>
      <c r="F178" s="301">
        <v>187.44600000000094</v>
      </c>
      <c r="G178" s="301">
        <v>646.25400000000002</v>
      </c>
      <c r="H178" s="1208">
        <v>605.72399999999868</v>
      </c>
      <c r="I178" s="1206">
        <f t="shared" si="7"/>
        <v>1922.2769999999996</v>
      </c>
      <c r="J178" s="1210"/>
    </row>
    <row r="179" spans="1:10" ht="14.1" customHeight="1" x14ac:dyDescent="0.2">
      <c r="A179" s="1186" t="s">
        <v>1140</v>
      </c>
      <c r="B179" s="1223">
        <v>0.998</v>
      </c>
      <c r="C179" s="1224" t="s">
        <v>1141</v>
      </c>
      <c r="D179" s="1225" t="s">
        <v>1034</v>
      </c>
      <c r="E179" s="42">
        <v>443.5865</v>
      </c>
      <c r="F179" s="42">
        <v>170.751</v>
      </c>
      <c r="G179" s="42">
        <v>431.459</v>
      </c>
      <c r="H179" s="1211">
        <v>412.71299999999985</v>
      </c>
      <c r="I179" s="1206">
        <f t="shared" si="7"/>
        <v>1458.5094999999997</v>
      </c>
      <c r="J179" s="1207"/>
    </row>
    <row r="180" spans="1:10" ht="14.1" customHeight="1" x14ac:dyDescent="0.2">
      <c r="A180" s="1172" t="s">
        <v>1142</v>
      </c>
      <c r="B180" s="1226">
        <v>1.2150000000000001</v>
      </c>
      <c r="C180" s="1227" t="s">
        <v>1141</v>
      </c>
      <c r="D180" s="1209" t="s">
        <v>985</v>
      </c>
      <c r="E180" s="42">
        <v>317.73</v>
      </c>
      <c r="F180" s="42">
        <v>127.34049999999993</v>
      </c>
      <c r="G180" s="42">
        <v>315.86099999999993</v>
      </c>
      <c r="H180" s="1211">
        <v>351.09900000000005</v>
      </c>
      <c r="I180" s="1206">
        <f t="shared" si="7"/>
        <v>1112.0304999999998</v>
      </c>
      <c r="J180" s="1210"/>
    </row>
    <row r="181" spans="1:10" ht="14.1" customHeight="1" x14ac:dyDescent="0.2">
      <c r="A181" s="1172" t="s">
        <v>1143</v>
      </c>
      <c r="B181" s="1226">
        <v>4</v>
      </c>
      <c r="C181" s="1227" t="s">
        <v>1144</v>
      </c>
      <c r="D181" s="1209" t="s">
        <v>985</v>
      </c>
      <c r="E181" s="42">
        <v>850.55716471999995</v>
      </c>
      <c r="F181" s="42">
        <v>542.80220379999957</v>
      </c>
      <c r="G181" s="42">
        <v>1326.6366497199999</v>
      </c>
      <c r="H181" s="1211">
        <v>1043.7953219999997</v>
      </c>
      <c r="I181" s="1206">
        <f t="shared" si="7"/>
        <v>3763.791340239999</v>
      </c>
      <c r="J181" s="1207"/>
    </row>
    <row r="182" spans="1:10" ht="14.1" customHeight="1" x14ac:dyDescent="0.2">
      <c r="A182" s="1172" t="s">
        <v>1145</v>
      </c>
      <c r="B182" s="1226">
        <v>2.2000000000000002</v>
      </c>
      <c r="C182" s="1764" t="s">
        <v>1146</v>
      </c>
      <c r="D182" s="1209" t="s">
        <v>985</v>
      </c>
      <c r="E182" s="1766">
        <v>1324.1328000000001</v>
      </c>
      <c r="F182" s="1766">
        <v>693.54179999999985</v>
      </c>
      <c r="G182" s="1766">
        <v>1761.9384000000005</v>
      </c>
      <c r="H182" s="1766">
        <v>1414.1814000000006</v>
      </c>
      <c r="I182" s="1752">
        <f>SUM(E182:H182)</f>
        <v>5193.7944000000007</v>
      </c>
      <c r="J182" s="1210"/>
    </row>
    <row r="183" spans="1:10" ht="14.1" customHeight="1" x14ac:dyDescent="0.2">
      <c r="A183" s="1172" t="s">
        <v>1147</v>
      </c>
      <c r="B183" s="1226">
        <v>3.3</v>
      </c>
      <c r="C183" s="1765"/>
      <c r="D183" s="1209" t="s">
        <v>985</v>
      </c>
      <c r="E183" s="1767"/>
      <c r="F183" s="1767"/>
      <c r="G183" s="1767"/>
      <c r="H183" s="1767"/>
      <c r="I183" s="1753"/>
      <c r="J183" s="1207"/>
    </row>
    <row r="184" spans="1:10" ht="14.1" customHeight="1" x14ac:dyDescent="0.2">
      <c r="A184" s="1172" t="s">
        <v>1148</v>
      </c>
      <c r="B184" s="1226">
        <v>0.315</v>
      </c>
      <c r="C184" s="1227" t="s">
        <v>1149</v>
      </c>
      <c r="D184" s="1209" t="s">
        <v>985</v>
      </c>
      <c r="E184" s="301">
        <v>93.194999999999709</v>
      </c>
      <c r="F184" s="301">
        <v>58.659000000000688</v>
      </c>
      <c r="G184" s="301">
        <v>88.665000000000006</v>
      </c>
      <c r="H184" s="1208">
        <v>67.459000000000003</v>
      </c>
      <c r="I184" s="1206">
        <f>SUM(E184:H184)</f>
        <v>307.97800000000041</v>
      </c>
      <c r="J184" s="1210"/>
    </row>
    <row r="185" spans="1:10" ht="14.1" customHeight="1" x14ac:dyDescent="0.2">
      <c r="A185" s="1172" t="s">
        <v>1151</v>
      </c>
      <c r="B185" s="1226">
        <v>1</v>
      </c>
      <c r="C185" s="1227" t="s">
        <v>852</v>
      </c>
      <c r="D185" s="1228" t="s">
        <v>985</v>
      </c>
      <c r="E185" s="301">
        <v>563.49913999999967</v>
      </c>
      <c r="F185" s="301">
        <v>509.73905000000076</v>
      </c>
      <c r="G185" s="301">
        <v>577.49244999999928</v>
      </c>
      <c r="H185" s="1208">
        <v>547.11447000000067</v>
      </c>
      <c r="I185" s="1206">
        <f t="shared" ref="I185:I192" si="8">SUM(E185:H185)</f>
        <v>2197.8451100000002</v>
      </c>
      <c r="J185" s="1207"/>
    </row>
    <row r="186" spans="1:10" ht="14.1" customHeight="1" x14ac:dyDescent="0.2">
      <c r="A186" s="6" t="s">
        <v>1006</v>
      </c>
      <c r="B186" s="1229">
        <v>1.7470000000000001</v>
      </c>
      <c r="C186" s="42" t="s">
        <v>1153</v>
      </c>
      <c r="D186" s="1228" t="s">
        <v>985</v>
      </c>
      <c r="E186" s="42">
        <v>683.50500000000011</v>
      </c>
      <c r="F186" s="42">
        <v>422.68200000000002</v>
      </c>
      <c r="G186" s="42">
        <v>1117.0949999999998</v>
      </c>
      <c r="H186" s="1211">
        <v>966.43799999999987</v>
      </c>
      <c r="I186" s="1206">
        <f t="shared" si="8"/>
        <v>3189.7200000000003</v>
      </c>
      <c r="J186" s="1210"/>
    </row>
    <row r="187" spans="1:10" ht="14.1" customHeight="1" x14ac:dyDescent="0.2">
      <c r="A187" s="6" t="s">
        <v>1154</v>
      </c>
      <c r="B187" s="1230">
        <v>5.8</v>
      </c>
      <c r="C187" s="42" t="s">
        <v>1155</v>
      </c>
      <c r="D187" s="1228" t="s">
        <v>985</v>
      </c>
      <c r="E187" s="301">
        <v>1077.8565000000003</v>
      </c>
      <c r="F187" s="301">
        <v>264.42149999999987</v>
      </c>
      <c r="G187" s="301">
        <v>1017.2504999999996</v>
      </c>
      <c r="H187" s="1208">
        <v>992.58599999999922</v>
      </c>
      <c r="I187" s="1206">
        <f t="shared" si="8"/>
        <v>3352.1144999999992</v>
      </c>
      <c r="J187" s="1207"/>
    </row>
    <row r="188" spans="1:10" ht="14.1" customHeight="1" x14ac:dyDescent="0.2">
      <c r="A188" s="115" t="s">
        <v>1156</v>
      </c>
      <c r="B188" s="1229">
        <v>1.7</v>
      </c>
      <c r="C188" s="42" t="s">
        <v>1157</v>
      </c>
      <c r="D188" s="1228" t="s">
        <v>985</v>
      </c>
      <c r="E188" s="301">
        <v>342.96600000000035</v>
      </c>
      <c r="F188" s="301">
        <v>348.13600000000042</v>
      </c>
      <c r="G188" s="301">
        <v>404.98599999999897</v>
      </c>
      <c r="H188" s="1208">
        <v>688.74808000000121</v>
      </c>
      <c r="I188" s="1206">
        <f t="shared" si="8"/>
        <v>1784.8360800000009</v>
      </c>
      <c r="J188" s="1210"/>
    </row>
    <row r="189" spans="1:10" ht="14.1" customHeight="1" x14ac:dyDescent="0.2">
      <c r="A189" s="1231" t="s">
        <v>1158</v>
      </c>
      <c r="B189" s="1232">
        <v>2.4</v>
      </c>
      <c r="C189" s="1233" t="s">
        <v>1159</v>
      </c>
      <c r="D189" s="1234" t="s">
        <v>985</v>
      </c>
      <c r="E189" s="301">
        <v>346.4999999999992</v>
      </c>
      <c r="F189" s="301">
        <v>241.50000000000119</v>
      </c>
      <c r="G189" s="301">
        <v>335.99999999999875</v>
      </c>
      <c r="H189" s="1208">
        <v>266.0000000000008</v>
      </c>
      <c r="I189" s="1206">
        <f t="shared" si="8"/>
        <v>1190</v>
      </c>
      <c r="J189" s="1207"/>
    </row>
    <row r="190" spans="1:10" ht="14.1" customHeight="1" x14ac:dyDescent="0.2">
      <c r="A190" s="6" t="s">
        <v>1160</v>
      </c>
      <c r="B190" s="54">
        <v>0.76500000000000001</v>
      </c>
      <c r="C190" s="1235" t="s">
        <v>1161</v>
      </c>
      <c r="D190" s="1234" t="s">
        <v>985</v>
      </c>
      <c r="E190" s="42">
        <v>144.20000000000073</v>
      </c>
      <c r="F190" s="42">
        <v>116</v>
      </c>
      <c r="G190" s="42">
        <v>287</v>
      </c>
      <c r="H190" s="1208">
        <v>356.79999999999933</v>
      </c>
      <c r="I190" s="1206">
        <f t="shared" si="8"/>
        <v>904</v>
      </c>
      <c r="J190" s="1210"/>
    </row>
    <row r="191" spans="1:10" ht="14.1" customHeight="1" x14ac:dyDescent="0.2">
      <c r="A191" s="1148" t="s">
        <v>1162</v>
      </c>
      <c r="B191" s="1236">
        <v>3.1</v>
      </c>
      <c r="C191" s="1237" t="s">
        <v>1163</v>
      </c>
      <c r="D191" s="1234" t="s">
        <v>985</v>
      </c>
      <c r="E191" s="42">
        <v>2328.0075000000002</v>
      </c>
      <c r="F191" s="42">
        <v>866.65950000000043</v>
      </c>
      <c r="G191" s="42">
        <v>3054.4920000000002</v>
      </c>
      <c r="H191" s="1211">
        <v>3107.2544999999986</v>
      </c>
      <c r="I191" s="1206">
        <f t="shared" si="8"/>
        <v>9356.4134999999987</v>
      </c>
      <c r="J191" s="1207"/>
    </row>
    <row r="192" spans="1:10" ht="14.1" customHeight="1" x14ac:dyDescent="0.2">
      <c r="A192" s="1238" t="s">
        <v>1164</v>
      </c>
      <c r="B192" s="1239">
        <v>3.4</v>
      </c>
      <c r="C192" s="1148" t="s">
        <v>1165</v>
      </c>
      <c r="D192" s="1234" t="s">
        <v>985</v>
      </c>
      <c r="E192" s="42">
        <v>282.97500000000082</v>
      </c>
      <c r="F192" s="42">
        <v>107.39849999999886</v>
      </c>
      <c r="G192" s="42">
        <v>450.61500000000115</v>
      </c>
      <c r="H192" s="1211">
        <v>479.77050000000003</v>
      </c>
      <c r="I192" s="1206">
        <f t="shared" si="8"/>
        <v>1320.7590000000009</v>
      </c>
      <c r="J192" s="1210"/>
    </row>
    <row r="193" spans="1:10" ht="14.1" customHeight="1" x14ac:dyDescent="0.2">
      <c r="A193" s="1148" t="s">
        <v>1166</v>
      </c>
      <c r="B193" s="1236">
        <v>0.55000000000000004</v>
      </c>
      <c r="C193" s="1760" t="s">
        <v>1167</v>
      </c>
      <c r="D193" s="1756" t="s">
        <v>985</v>
      </c>
      <c r="E193" s="1758">
        <v>749.70000000000164</v>
      </c>
      <c r="F193" s="1758">
        <v>476.69999999999897</v>
      </c>
      <c r="G193" s="1762">
        <v>916.80000000000109</v>
      </c>
      <c r="H193" s="1762">
        <v>820.94399999999939</v>
      </c>
      <c r="I193" s="1752">
        <f>SUM(E193:H193)</f>
        <v>2964.1440000000011</v>
      </c>
      <c r="J193" s="1207"/>
    </row>
    <row r="194" spans="1:10" ht="14.1" customHeight="1" x14ac:dyDescent="0.2">
      <c r="A194" s="1148" t="s">
        <v>1168</v>
      </c>
      <c r="B194" s="1236">
        <v>1.3149999999999999</v>
      </c>
      <c r="C194" s="1761"/>
      <c r="D194" s="1757"/>
      <c r="E194" s="1759"/>
      <c r="F194" s="1759"/>
      <c r="G194" s="1763"/>
      <c r="H194" s="1763"/>
      <c r="I194" s="1753"/>
      <c r="J194" s="1210"/>
    </row>
    <row r="195" spans="1:10" ht="14.1" customHeight="1" x14ac:dyDescent="0.2">
      <c r="A195" s="1172" t="s">
        <v>1169</v>
      </c>
      <c r="B195" s="1236">
        <v>0.65100000000000002</v>
      </c>
      <c r="C195" s="1754" t="s">
        <v>1170</v>
      </c>
      <c r="D195" s="1756" t="s">
        <v>985</v>
      </c>
      <c r="E195" s="1758">
        <v>410.80320000000006</v>
      </c>
      <c r="F195" s="1758">
        <v>236.57939999999999</v>
      </c>
      <c r="G195" s="1758">
        <v>392.57819999999987</v>
      </c>
      <c r="H195" s="1758">
        <v>335.95020000000022</v>
      </c>
      <c r="I195" s="1752">
        <f>SUM(E195:H195)</f>
        <v>1375.9110000000001</v>
      </c>
      <c r="J195" s="1207"/>
    </row>
    <row r="196" spans="1:10" ht="14.1" customHeight="1" x14ac:dyDescent="0.2">
      <c r="A196" s="1172" t="s">
        <v>1172</v>
      </c>
      <c r="B196" s="1236">
        <v>0.35599999999999998</v>
      </c>
      <c r="C196" s="1755"/>
      <c r="D196" s="1757"/>
      <c r="E196" s="1759"/>
      <c r="F196" s="1759"/>
      <c r="G196" s="1759"/>
      <c r="H196" s="1759"/>
      <c r="I196" s="1753"/>
      <c r="J196" s="1210"/>
    </row>
    <row r="197" spans="1:10" ht="14.1" customHeight="1" x14ac:dyDescent="0.2">
      <c r="A197" s="1172" t="s">
        <v>1174</v>
      </c>
      <c r="B197" s="1236">
        <v>1.3</v>
      </c>
      <c r="C197" s="1172" t="s">
        <v>1175</v>
      </c>
      <c r="D197" s="1228" t="s">
        <v>985</v>
      </c>
      <c r="E197" s="301">
        <v>45.546000000000006</v>
      </c>
      <c r="F197" s="301">
        <v>12.923999999999978</v>
      </c>
      <c r="G197" s="301">
        <v>56.328000000000031</v>
      </c>
      <c r="H197" s="1208">
        <v>92.59199999999997</v>
      </c>
      <c r="I197" s="1206">
        <f>SUM(E197:H197)</f>
        <v>207.39</v>
      </c>
      <c r="J197" s="1207"/>
    </row>
    <row r="198" spans="1:10" ht="14.1" customHeight="1" x14ac:dyDescent="0.2">
      <c r="A198" s="1172" t="s">
        <v>1176</v>
      </c>
      <c r="B198" s="1239">
        <v>0.3</v>
      </c>
      <c r="C198" s="1172" t="s">
        <v>1177</v>
      </c>
      <c r="D198" s="1228" t="s">
        <v>985</v>
      </c>
      <c r="E198" s="42">
        <v>148.15932000000001</v>
      </c>
      <c r="F198" s="42">
        <v>49.515959999999758</v>
      </c>
      <c r="G198" s="42">
        <v>166.12271999999996</v>
      </c>
      <c r="H198" s="1211">
        <v>194.50835999999981</v>
      </c>
      <c r="I198" s="1206">
        <f t="shared" ref="I198:I246" si="9">SUM(E198:H198)</f>
        <v>558.30635999999959</v>
      </c>
      <c r="J198" s="1210"/>
    </row>
    <row r="199" spans="1:10" ht="14.1" customHeight="1" x14ac:dyDescent="0.2">
      <c r="A199" s="1174" t="s">
        <v>1178</v>
      </c>
      <c r="B199" s="1239">
        <v>0.45600000000000002</v>
      </c>
      <c r="C199" s="1172" t="s">
        <v>1179</v>
      </c>
      <c r="D199" s="1228" t="s">
        <v>985</v>
      </c>
      <c r="E199" s="301">
        <v>0</v>
      </c>
      <c r="F199" s="301">
        <v>0</v>
      </c>
      <c r="G199" s="301">
        <v>0</v>
      </c>
      <c r="H199" s="1208">
        <v>5.6363580000000004</v>
      </c>
      <c r="I199" s="1206">
        <f t="shared" si="9"/>
        <v>5.6363580000000004</v>
      </c>
      <c r="J199" s="1207"/>
    </row>
    <row r="200" spans="1:10" ht="14.1" customHeight="1" x14ac:dyDescent="0.2">
      <c r="A200" s="1174" t="s">
        <v>1180</v>
      </c>
      <c r="B200" s="1239">
        <v>1.105</v>
      </c>
      <c r="C200" s="1172" t="s">
        <v>1181</v>
      </c>
      <c r="D200" s="1228" t="s">
        <v>985</v>
      </c>
      <c r="E200" s="301">
        <v>308.09999999999945</v>
      </c>
      <c r="F200" s="301">
        <v>50.100000000000811</v>
      </c>
      <c r="G200" s="301">
        <v>402</v>
      </c>
      <c r="H200" s="1208">
        <v>304.79999999999973</v>
      </c>
      <c r="I200" s="1206">
        <f t="shared" si="9"/>
        <v>1065</v>
      </c>
      <c r="J200" s="1210"/>
    </row>
    <row r="201" spans="1:10" ht="14.1" customHeight="1" x14ac:dyDescent="0.2">
      <c r="A201" s="1174" t="s">
        <v>1183</v>
      </c>
      <c r="B201" s="1239">
        <v>0.97299999999999998</v>
      </c>
      <c r="C201" s="1172" t="s">
        <v>1184</v>
      </c>
      <c r="D201" s="1228">
        <v>10</v>
      </c>
      <c r="E201" s="42">
        <v>374.17500000000246</v>
      </c>
      <c r="F201" s="42">
        <v>186.22499999999945</v>
      </c>
      <c r="G201" s="42">
        <v>369.67499999999973</v>
      </c>
      <c r="H201" s="1208">
        <v>370.199999999998</v>
      </c>
      <c r="I201" s="1206">
        <f t="shared" si="9"/>
        <v>1300.2749999999996</v>
      </c>
      <c r="J201" s="1207"/>
    </row>
    <row r="202" spans="1:10" ht="14.1" customHeight="1" x14ac:dyDescent="0.2">
      <c r="A202" s="1174" t="s">
        <v>1186</v>
      </c>
      <c r="B202" s="1174">
        <v>0.9</v>
      </c>
      <c r="C202" s="1240" t="s">
        <v>1187</v>
      </c>
      <c r="D202" s="1241">
        <v>10</v>
      </c>
      <c r="E202" s="42">
        <v>223.2</v>
      </c>
      <c r="F202" s="42">
        <v>154.80000000000001</v>
      </c>
      <c r="G202" s="42">
        <v>274.80000000000013</v>
      </c>
      <c r="H202" s="1208">
        <v>288.00000000000023</v>
      </c>
      <c r="I202" s="1206">
        <f t="shared" si="9"/>
        <v>940.80000000000041</v>
      </c>
      <c r="J202" s="1210"/>
    </row>
    <row r="203" spans="1:10" ht="14.1" customHeight="1" x14ac:dyDescent="0.2">
      <c r="A203" s="6" t="s">
        <v>1188</v>
      </c>
      <c r="B203" s="54">
        <v>0.63</v>
      </c>
      <c r="C203" s="54" t="s">
        <v>1189</v>
      </c>
      <c r="D203" s="1241">
        <v>10</v>
      </c>
      <c r="E203" s="42">
        <v>193.44200000000001</v>
      </c>
      <c r="F203" s="42">
        <v>70.932000000000698</v>
      </c>
      <c r="G203" s="42">
        <v>134.57799999999955</v>
      </c>
      <c r="H203" s="1208">
        <v>158.6860000000006</v>
      </c>
      <c r="I203" s="1206">
        <f t="shared" si="9"/>
        <v>557.63800000000083</v>
      </c>
      <c r="J203" s="1207"/>
    </row>
    <row r="204" spans="1:10" ht="14.1" customHeight="1" x14ac:dyDescent="0.2">
      <c r="A204" s="1174" t="s">
        <v>1190</v>
      </c>
      <c r="B204" s="1174">
        <v>2.677</v>
      </c>
      <c r="C204" s="1240" t="s">
        <v>1191</v>
      </c>
      <c r="D204" s="1241">
        <v>10</v>
      </c>
      <c r="E204" s="301">
        <v>750</v>
      </c>
      <c r="F204" s="301">
        <v>252.00000000000045</v>
      </c>
      <c r="G204" s="301">
        <v>646.00000000000136</v>
      </c>
      <c r="H204" s="1208">
        <v>960</v>
      </c>
      <c r="I204" s="1206">
        <f t="shared" si="9"/>
        <v>2608.0000000000018</v>
      </c>
      <c r="J204" s="1210"/>
    </row>
    <row r="205" spans="1:10" ht="14.1" customHeight="1" x14ac:dyDescent="0.2">
      <c r="A205" s="1174" t="s">
        <v>1192</v>
      </c>
      <c r="B205" s="1174">
        <v>0.2</v>
      </c>
      <c r="C205" s="1240" t="s">
        <v>1193</v>
      </c>
      <c r="D205" s="1241">
        <v>10</v>
      </c>
      <c r="E205" s="301">
        <v>54.058920000000001</v>
      </c>
      <c r="F205" s="301">
        <v>58.95360000000008</v>
      </c>
      <c r="G205" s="301">
        <v>64.296119999999931</v>
      </c>
      <c r="H205" s="1208">
        <v>64.482360000000114</v>
      </c>
      <c r="I205" s="1206">
        <f t="shared" si="9"/>
        <v>241.79100000000014</v>
      </c>
      <c r="J205" s="1207"/>
    </row>
    <row r="206" spans="1:10" ht="14.1" customHeight="1" x14ac:dyDescent="0.2">
      <c r="A206" s="1174" t="s">
        <v>1194</v>
      </c>
      <c r="B206" s="1174">
        <v>0.54</v>
      </c>
      <c r="C206" s="1240" t="s">
        <v>1195</v>
      </c>
      <c r="D206" s="1241">
        <v>10</v>
      </c>
      <c r="E206" s="301">
        <v>136</v>
      </c>
      <c r="F206" s="301">
        <v>68.8</v>
      </c>
      <c r="G206" s="301">
        <v>137.6</v>
      </c>
      <c r="H206" s="1208">
        <v>131.19999999999999</v>
      </c>
      <c r="I206" s="1206">
        <f t="shared" si="9"/>
        <v>473.59999999999997</v>
      </c>
      <c r="J206" s="1210"/>
    </row>
    <row r="207" spans="1:10" ht="14.1" customHeight="1" x14ac:dyDescent="0.2">
      <c r="A207" s="8" t="s">
        <v>1196</v>
      </c>
      <c r="B207" s="1242">
        <v>2.133</v>
      </c>
      <c r="C207" s="1243" t="s">
        <v>1197</v>
      </c>
      <c r="D207" s="1244">
        <v>35</v>
      </c>
      <c r="E207" s="42">
        <v>130.75999999999965</v>
      </c>
      <c r="F207" s="42">
        <v>90.825000000000159</v>
      </c>
      <c r="G207" s="42">
        <v>378.73500000000013</v>
      </c>
      <c r="H207" s="1211">
        <v>230.96500000000003</v>
      </c>
      <c r="I207" s="1206">
        <f t="shared" si="9"/>
        <v>831.28499999999997</v>
      </c>
      <c r="J207" s="1207"/>
    </row>
    <row r="208" spans="1:10" ht="14.1" customHeight="1" x14ac:dyDescent="0.2">
      <c r="A208" s="1174" t="s">
        <v>1198</v>
      </c>
      <c r="B208" s="1174">
        <v>1.8</v>
      </c>
      <c r="C208" s="1240" t="s">
        <v>1199</v>
      </c>
      <c r="D208" s="1241">
        <v>10</v>
      </c>
      <c r="E208" s="301">
        <v>997.5</v>
      </c>
      <c r="F208" s="301">
        <v>523.49999999999795</v>
      </c>
      <c r="G208" s="301">
        <v>1035</v>
      </c>
      <c r="H208" s="1208">
        <v>924.00000000000205</v>
      </c>
      <c r="I208" s="1206">
        <f t="shared" si="9"/>
        <v>3480</v>
      </c>
      <c r="J208" s="1210"/>
    </row>
    <row r="209" spans="1:10" ht="14.1" customHeight="1" x14ac:dyDescent="0.2">
      <c r="A209" s="1242" t="s">
        <v>1200</v>
      </c>
      <c r="B209" s="1242">
        <v>1.95</v>
      </c>
      <c r="C209" s="1243" t="s">
        <v>1201</v>
      </c>
      <c r="D209" s="1244">
        <v>35</v>
      </c>
      <c r="E209" s="301">
        <v>895.99999999999682</v>
      </c>
      <c r="F209" s="301">
        <v>344.7500000000008</v>
      </c>
      <c r="G209" s="301">
        <v>1098.9999999999993</v>
      </c>
      <c r="H209" s="1208">
        <v>1137.5</v>
      </c>
      <c r="I209" s="1206">
        <f t="shared" si="9"/>
        <v>3477.2499999999973</v>
      </c>
      <c r="J209" s="1207"/>
    </row>
    <row r="210" spans="1:10" ht="14.1" customHeight="1" x14ac:dyDescent="0.2">
      <c r="A210" s="6" t="s">
        <v>1202</v>
      </c>
      <c r="B210" s="1174">
        <v>1.9</v>
      </c>
      <c r="C210" s="1174" t="s">
        <v>1203</v>
      </c>
      <c r="D210" s="6">
        <v>35</v>
      </c>
      <c r="E210" s="42">
        <v>1364.9212499999987</v>
      </c>
      <c r="F210" s="42">
        <v>778.70624999999905</v>
      </c>
      <c r="G210" s="42">
        <v>1205.7674999999992</v>
      </c>
      <c r="H210" s="1208">
        <v>771.19875000000354</v>
      </c>
      <c r="I210" s="1206">
        <f t="shared" si="9"/>
        <v>4120.59375</v>
      </c>
      <c r="J210" s="1210"/>
    </row>
    <row r="211" spans="1:10" ht="14.1" customHeight="1" x14ac:dyDescent="0.2">
      <c r="A211" s="303" t="s">
        <v>1204</v>
      </c>
      <c r="B211" s="1174">
        <v>1.9</v>
      </c>
      <c r="C211" s="1174" t="s">
        <v>1205</v>
      </c>
      <c r="D211" s="6">
        <v>35</v>
      </c>
      <c r="E211" s="42">
        <v>994.82250000000158</v>
      </c>
      <c r="F211" s="42">
        <v>490.57749999999828</v>
      </c>
      <c r="G211" s="42">
        <v>875.34999999999968</v>
      </c>
      <c r="H211" s="1208">
        <v>622.43999999999971</v>
      </c>
      <c r="I211" s="1206">
        <f t="shared" si="9"/>
        <v>2983.1899999999991</v>
      </c>
      <c r="J211" s="1207"/>
    </row>
    <row r="212" spans="1:10" ht="14.1" customHeight="1" x14ac:dyDescent="0.2">
      <c r="A212" s="1245" t="s">
        <v>1206</v>
      </c>
      <c r="B212" s="1239">
        <v>1.34</v>
      </c>
      <c r="C212" s="1172" t="s">
        <v>1207</v>
      </c>
      <c r="D212" s="1228">
        <v>35</v>
      </c>
      <c r="E212" s="301">
        <v>247.81999999999971</v>
      </c>
      <c r="F212" s="301">
        <v>101.64000000000031</v>
      </c>
      <c r="G212" s="301">
        <v>347.47000000000025</v>
      </c>
      <c r="H212" s="1208">
        <v>321.38999999999942</v>
      </c>
      <c r="I212" s="1206">
        <f t="shared" si="9"/>
        <v>1018.3199999999997</v>
      </c>
      <c r="J212" s="1210"/>
    </row>
    <row r="213" spans="1:10" ht="14.1" customHeight="1" x14ac:dyDescent="0.2">
      <c r="A213" s="1246" t="s">
        <v>1208</v>
      </c>
      <c r="B213" s="1247">
        <v>0.38</v>
      </c>
      <c r="C213" s="1186" t="s">
        <v>1209</v>
      </c>
      <c r="D213" s="1234">
        <v>10</v>
      </c>
      <c r="E213" s="301">
        <v>131.55999999999986</v>
      </c>
      <c r="F213" s="301">
        <v>100.80000000000037</v>
      </c>
      <c r="G213" s="301">
        <v>143.43999999999943</v>
      </c>
      <c r="H213" s="1208">
        <v>136.6</v>
      </c>
      <c r="I213" s="1206">
        <f t="shared" si="9"/>
        <v>512.39999999999964</v>
      </c>
      <c r="J213" s="1207"/>
    </row>
    <row r="214" spans="1:10" ht="14.1" customHeight="1" x14ac:dyDescent="0.2">
      <c r="A214" s="115" t="s">
        <v>1210</v>
      </c>
      <c r="B214" s="1239">
        <v>0.5</v>
      </c>
      <c r="C214" s="1172" t="s">
        <v>1211</v>
      </c>
      <c r="D214" s="1228">
        <v>6</v>
      </c>
      <c r="E214" s="301">
        <v>146.21031000000016</v>
      </c>
      <c r="F214" s="301">
        <v>103.48688999999963</v>
      </c>
      <c r="G214" s="301">
        <v>132.6945900000004</v>
      </c>
      <c r="H214" s="1208">
        <v>115.79994000000016</v>
      </c>
      <c r="I214" s="1206">
        <f t="shared" si="9"/>
        <v>498.19173000000035</v>
      </c>
      <c r="J214" s="1210"/>
    </row>
    <row r="215" spans="1:10" ht="14.1" customHeight="1" x14ac:dyDescent="0.2">
      <c r="A215" s="1174" t="s">
        <v>1212</v>
      </c>
      <c r="B215" s="1239">
        <v>1.994</v>
      </c>
      <c r="C215" s="1172" t="s">
        <v>1213</v>
      </c>
      <c r="D215" s="301">
        <v>35</v>
      </c>
      <c r="E215" s="42">
        <v>770</v>
      </c>
      <c r="F215" s="42">
        <v>589.58900000000131</v>
      </c>
      <c r="G215" s="42">
        <v>994.14699999999914</v>
      </c>
      <c r="H215" s="1211">
        <v>622.39099999999939</v>
      </c>
      <c r="I215" s="1206">
        <f t="shared" si="9"/>
        <v>2976.1269999999995</v>
      </c>
      <c r="J215" s="1207"/>
    </row>
    <row r="216" spans="1:10" ht="14.1" customHeight="1" x14ac:dyDescent="0.2">
      <c r="A216" s="1174" t="s">
        <v>1104</v>
      </c>
      <c r="B216" s="1248">
        <v>0.8</v>
      </c>
      <c r="C216" s="1172" t="s">
        <v>1214</v>
      </c>
      <c r="D216" s="1228">
        <v>20</v>
      </c>
      <c r="E216" s="301">
        <v>88.8</v>
      </c>
      <c r="F216" s="301">
        <v>40.799999999999997</v>
      </c>
      <c r="G216" s="301">
        <v>86.4</v>
      </c>
      <c r="H216" s="1208">
        <v>84</v>
      </c>
      <c r="I216" s="1206">
        <f t="shared" si="9"/>
        <v>300</v>
      </c>
      <c r="J216" s="1210"/>
    </row>
    <row r="217" spans="1:10" ht="14.1" customHeight="1" x14ac:dyDescent="0.2">
      <c r="A217" s="1174" t="s">
        <v>1215</v>
      </c>
      <c r="B217" s="1248">
        <v>1.75</v>
      </c>
      <c r="C217" s="1172" t="s">
        <v>1216</v>
      </c>
      <c r="D217" s="1228">
        <v>35</v>
      </c>
      <c r="E217" s="42">
        <v>1143.6180000000018</v>
      </c>
      <c r="F217" s="42">
        <v>699.38399999999945</v>
      </c>
      <c r="G217" s="42">
        <v>1185.8279999999991</v>
      </c>
      <c r="H217" s="1211">
        <v>1208.3399999999992</v>
      </c>
      <c r="I217" s="1206">
        <f t="shared" si="9"/>
        <v>4237.17</v>
      </c>
      <c r="J217" s="1207"/>
    </row>
    <row r="218" spans="1:10" x14ac:dyDescent="0.2">
      <c r="A218" s="1174" t="s">
        <v>1217</v>
      </c>
      <c r="B218" s="1248">
        <v>0.8</v>
      </c>
      <c r="C218" s="1172" t="s">
        <v>1218</v>
      </c>
      <c r="D218" s="1228">
        <v>35</v>
      </c>
      <c r="E218" s="42">
        <v>789.13199999999961</v>
      </c>
      <c r="F218" s="42">
        <v>662.08799999999974</v>
      </c>
      <c r="G218" s="42">
        <v>839.13600000000042</v>
      </c>
      <c r="H218" s="1208">
        <v>827.40999999999985</v>
      </c>
      <c r="I218" s="1206">
        <f t="shared" si="9"/>
        <v>3117.7659999999996</v>
      </c>
      <c r="J218" s="1210"/>
    </row>
    <row r="219" spans="1:10" x14ac:dyDescent="0.2">
      <c r="A219" s="1249" t="s">
        <v>1219</v>
      </c>
      <c r="B219" s="1248">
        <v>2</v>
      </c>
      <c r="C219" s="1172" t="s">
        <v>1220</v>
      </c>
      <c r="D219" s="1228">
        <v>35</v>
      </c>
      <c r="E219" s="42">
        <v>1254.5841600000019</v>
      </c>
      <c r="F219" s="42">
        <v>553.10687999999845</v>
      </c>
      <c r="G219" s="42">
        <v>1679.7067199999997</v>
      </c>
      <c r="H219" s="1211">
        <v>1609.2086400000017</v>
      </c>
      <c r="I219" s="1206">
        <f t="shared" si="9"/>
        <v>5096.6064000000015</v>
      </c>
      <c r="J219" s="1207"/>
    </row>
    <row r="220" spans="1:10" x14ac:dyDescent="0.2">
      <c r="A220" s="1249" t="s">
        <v>1221</v>
      </c>
      <c r="B220" s="1248">
        <v>1.94</v>
      </c>
      <c r="C220" s="1172" t="s">
        <v>1222</v>
      </c>
      <c r="D220" s="1228">
        <v>35</v>
      </c>
      <c r="E220" s="42">
        <v>611.99600000000078</v>
      </c>
      <c r="F220" s="42">
        <v>487.21399999999909</v>
      </c>
      <c r="G220" s="42">
        <v>859.59299999999985</v>
      </c>
      <c r="H220" s="1211">
        <v>529.61300000000074</v>
      </c>
      <c r="I220" s="1206">
        <f t="shared" si="9"/>
        <v>2488.4160000000002</v>
      </c>
      <c r="J220" s="1207"/>
    </row>
    <row r="221" spans="1:10" x14ac:dyDescent="0.2">
      <c r="A221" s="1174" t="s">
        <v>1223</v>
      </c>
      <c r="B221" s="1248">
        <v>1.038</v>
      </c>
      <c r="C221" s="1172" t="s">
        <v>1224</v>
      </c>
      <c r="D221" s="1228">
        <v>10</v>
      </c>
      <c r="E221" s="42">
        <v>726.17199999999957</v>
      </c>
      <c r="F221" s="42">
        <v>609.8739999999998</v>
      </c>
      <c r="G221" s="42">
        <v>291.0619999999999</v>
      </c>
      <c r="H221" s="1211">
        <v>457.30600000000044</v>
      </c>
      <c r="I221" s="1206">
        <f t="shared" si="9"/>
        <v>2084.4139999999998</v>
      </c>
      <c r="J221" s="1207"/>
    </row>
    <row r="222" spans="1:10" x14ac:dyDescent="0.2">
      <c r="A222" s="1250" t="s">
        <v>1055</v>
      </c>
      <c r="B222" s="1248">
        <v>0.6</v>
      </c>
      <c r="C222" s="1172" t="s">
        <v>1225</v>
      </c>
      <c r="D222" s="1228">
        <v>10</v>
      </c>
      <c r="E222" s="42">
        <v>204.10300000000007</v>
      </c>
      <c r="F222" s="42">
        <v>84.115999999999985</v>
      </c>
      <c r="G222" s="42">
        <v>209.26200000000017</v>
      </c>
      <c r="H222" s="1211">
        <v>165.47399999999971</v>
      </c>
      <c r="I222" s="1206">
        <f t="shared" si="9"/>
        <v>662.95499999999993</v>
      </c>
      <c r="J222" s="1210"/>
    </row>
    <row r="223" spans="1:10" x14ac:dyDescent="0.2">
      <c r="A223" s="1250" t="s">
        <v>1226</v>
      </c>
      <c r="B223" s="1248">
        <v>2</v>
      </c>
      <c r="C223" s="1172" t="s">
        <v>1227</v>
      </c>
      <c r="D223" s="1228">
        <v>10</v>
      </c>
      <c r="E223" s="301">
        <v>329.05499999999984</v>
      </c>
      <c r="F223" s="301">
        <v>246.23099999999999</v>
      </c>
      <c r="G223" s="301">
        <v>310.0920000000001</v>
      </c>
      <c r="H223" s="1208">
        <v>321.36300000000028</v>
      </c>
      <c r="I223" s="1206">
        <f t="shared" si="9"/>
        <v>1206.7410000000002</v>
      </c>
      <c r="J223" s="1207"/>
    </row>
    <row r="224" spans="1:10" x14ac:dyDescent="0.2">
      <c r="A224" s="1250" t="s">
        <v>1228</v>
      </c>
      <c r="B224" s="1248">
        <v>0.84</v>
      </c>
      <c r="C224" s="1172" t="s">
        <v>1229</v>
      </c>
      <c r="D224" s="1228">
        <v>10</v>
      </c>
      <c r="E224" s="301">
        <v>261.35599999999886</v>
      </c>
      <c r="F224" s="301">
        <v>250.02400000000125</v>
      </c>
      <c r="G224" s="301">
        <v>318.58</v>
      </c>
      <c r="H224" s="1208">
        <v>319.03799999999956</v>
      </c>
      <c r="I224" s="1206">
        <f t="shared" si="9"/>
        <v>1148.9979999999996</v>
      </c>
      <c r="J224" s="1210"/>
    </row>
    <row r="225" spans="1:10" x14ac:dyDescent="0.2">
      <c r="A225" s="1218" t="s">
        <v>1123</v>
      </c>
      <c r="B225" s="1239">
        <v>2</v>
      </c>
      <c r="C225" s="1172" t="s">
        <v>1230</v>
      </c>
      <c r="D225" s="181">
        <v>10</v>
      </c>
      <c r="E225" s="301">
        <v>1004</v>
      </c>
      <c r="F225" s="301">
        <v>620</v>
      </c>
      <c r="G225" s="301">
        <v>1432</v>
      </c>
      <c r="H225" s="1208">
        <v>1304</v>
      </c>
      <c r="I225" s="1206">
        <f t="shared" si="9"/>
        <v>4360</v>
      </c>
      <c r="J225" s="1207"/>
    </row>
    <row r="226" spans="1:10" x14ac:dyDescent="0.2">
      <c r="A226" s="1218" t="s">
        <v>1150</v>
      </c>
      <c r="B226" s="1239">
        <v>0.9</v>
      </c>
      <c r="C226" s="1172" t="s">
        <v>1231</v>
      </c>
      <c r="D226" s="1228">
        <v>10</v>
      </c>
      <c r="E226" s="301">
        <v>325.2</v>
      </c>
      <c r="F226" s="301">
        <v>267.2</v>
      </c>
      <c r="G226" s="301">
        <v>572</v>
      </c>
      <c r="H226" s="1208">
        <v>536</v>
      </c>
      <c r="I226" s="1206">
        <f t="shared" si="9"/>
        <v>1700.4</v>
      </c>
      <c r="J226" s="1210"/>
    </row>
    <row r="227" spans="1:10" x14ac:dyDescent="0.2">
      <c r="A227" s="1218" t="s">
        <v>1171</v>
      </c>
      <c r="B227" s="1239">
        <v>0.85</v>
      </c>
      <c r="C227" s="1172" t="s">
        <v>1233</v>
      </c>
      <c r="D227" s="1228">
        <v>35</v>
      </c>
      <c r="E227" s="301">
        <v>270</v>
      </c>
      <c r="F227" s="301">
        <v>92.88</v>
      </c>
      <c r="G227" s="301">
        <v>313.2</v>
      </c>
      <c r="H227" s="1208">
        <v>259.2</v>
      </c>
      <c r="I227" s="1206">
        <f t="shared" si="9"/>
        <v>935.28</v>
      </c>
      <c r="J227" s="1207"/>
    </row>
    <row r="228" spans="1:10" x14ac:dyDescent="0.2">
      <c r="A228" s="1238" t="s">
        <v>1031</v>
      </c>
      <c r="B228" s="1239">
        <v>1.86</v>
      </c>
      <c r="C228" s="1172" t="s">
        <v>1234</v>
      </c>
      <c r="D228" s="1228">
        <v>35</v>
      </c>
      <c r="E228" s="42">
        <v>969.63599999999997</v>
      </c>
      <c r="F228" s="42">
        <v>348.69599999999986</v>
      </c>
      <c r="G228" s="42">
        <v>996.25800000000072</v>
      </c>
      <c r="H228" s="1211">
        <v>990.82199999999966</v>
      </c>
      <c r="I228" s="1206">
        <f t="shared" si="9"/>
        <v>3305.4120000000003</v>
      </c>
      <c r="J228" s="1210"/>
    </row>
    <row r="229" spans="1:10" x14ac:dyDescent="0.2">
      <c r="A229" s="1238" t="s">
        <v>1035</v>
      </c>
      <c r="B229" s="1239">
        <v>1.97</v>
      </c>
      <c r="C229" s="1172" t="s">
        <v>1235</v>
      </c>
      <c r="D229" s="1228">
        <v>35</v>
      </c>
      <c r="E229" s="42">
        <v>1364.2859999999982</v>
      </c>
      <c r="F229" s="42">
        <v>1261.8086250000019</v>
      </c>
      <c r="G229" s="42">
        <v>1621.7932499999984</v>
      </c>
      <c r="H229" s="1211">
        <v>1566.2088749999996</v>
      </c>
      <c r="I229" s="1206">
        <f t="shared" si="9"/>
        <v>5814.0967499999979</v>
      </c>
      <c r="J229" s="1207"/>
    </row>
    <row r="230" spans="1:10" x14ac:dyDescent="0.2">
      <c r="A230" s="1218" t="s">
        <v>1173</v>
      </c>
      <c r="B230" s="1239">
        <v>6.5</v>
      </c>
      <c r="C230" s="1172" t="s">
        <v>1236</v>
      </c>
      <c r="D230" s="1228">
        <v>35</v>
      </c>
      <c r="E230" s="301">
        <v>4281.4485000000004</v>
      </c>
      <c r="F230" s="301">
        <v>2444.6099999999997</v>
      </c>
      <c r="G230" s="301">
        <v>4871.8005000000012</v>
      </c>
      <c r="H230" s="1208">
        <v>4222.3545000000004</v>
      </c>
      <c r="I230" s="1206">
        <f t="shared" si="9"/>
        <v>15820.213500000002</v>
      </c>
      <c r="J230" s="1210"/>
    </row>
    <row r="231" spans="1:10" x14ac:dyDescent="0.2">
      <c r="A231" s="6" t="s">
        <v>1038</v>
      </c>
      <c r="B231" s="1239">
        <v>2.13</v>
      </c>
      <c r="C231" s="1172" t="s">
        <v>1237</v>
      </c>
      <c r="D231" s="1228">
        <v>35</v>
      </c>
      <c r="E231" s="42">
        <v>1233.9337499999992</v>
      </c>
      <c r="F231" s="42">
        <v>953.56275000000164</v>
      </c>
      <c r="G231" s="42">
        <v>1345.5434999999993</v>
      </c>
      <c r="H231" s="1211">
        <v>1263.7800000000013</v>
      </c>
      <c r="I231" s="1206">
        <f t="shared" si="9"/>
        <v>4796.8200000000015</v>
      </c>
      <c r="J231" s="1207"/>
    </row>
    <row r="232" spans="1:10" x14ac:dyDescent="0.2">
      <c r="A232" s="6" t="s">
        <v>1075</v>
      </c>
      <c r="B232" s="1239">
        <v>0.83</v>
      </c>
      <c r="C232" s="1172" t="s">
        <v>1238</v>
      </c>
      <c r="D232" s="1228">
        <v>10</v>
      </c>
      <c r="E232" s="301">
        <v>151.46400000000017</v>
      </c>
      <c r="F232" s="301">
        <v>89.658999999999878</v>
      </c>
      <c r="G232" s="301">
        <v>170.11600000000001</v>
      </c>
      <c r="H232" s="1208">
        <v>201.80899999999997</v>
      </c>
      <c r="I232" s="1206">
        <f t="shared" si="9"/>
        <v>613.048</v>
      </c>
      <c r="J232" s="1210"/>
    </row>
    <row r="233" spans="1:10" x14ac:dyDescent="0.2">
      <c r="A233" s="6" t="s">
        <v>1085</v>
      </c>
      <c r="B233" s="1239">
        <v>3.36</v>
      </c>
      <c r="C233" s="1172" t="s">
        <v>1239</v>
      </c>
      <c r="D233" s="1228">
        <v>35</v>
      </c>
      <c r="E233" s="301">
        <v>2146.5839999999998</v>
      </c>
      <c r="F233" s="301">
        <v>1322.1120000000026</v>
      </c>
      <c r="G233" s="301">
        <v>2586.54</v>
      </c>
      <c r="H233" s="1208">
        <v>1780.8119999999981</v>
      </c>
      <c r="I233" s="1206">
        <f t="shared" si="9"/>
        <v>7836.0480000000007</v>
      </c>
      <c r="J233" s="1207"/>
    </row>
    <row r="234" spans="1:10" x14ac:dyDescent="0.2">
      <c r="A234" s="6" t="s">
        <v>1240</v>
      </c>
      <c r="B234" s="1239">
        <v>2.2799999999999998</v>
      </c>
      <c r="C234" s="1172" t="s">
        <v>1241</v>
      </c>
      <c r="D234" s="1228">
        <v>35</v>
      </c>
      <c r="E234" s="301">
        <v>284.54999999999995</v>
      </c>
      <c r="F234" s="301">
        <v>131.77500000000012</v>
      </c>
      <c r="G234" s="301">
        <v>371.17499999999995</v>
      </c>
      <c r="H234" s="1208">
        <v>444.15000000000009</v>
      </c>
      <c r="I234" s="1206">
        <f t="shared" si="9"/>
        <v>1231.6500000000001</v>
      </c>
      <c r="J234" s="1210"/>
    </row>
    <row r="235" spans="1:10" x14ac:dyDescent="0.2">
      <c r="A235" s="6" t="s">
        <v>1242</v>
      </c>
      <c r="B235" s="1239">
        <v>4.7</v>
      </c>
      <c r="C235" s="1172" t="s">
        <v>1242</v>
      </c>
      <c r="D235" s="1228">
        <v>35</v>
      </c>
      <c r="E235" s="301">
        <v>892.16399999999999</v>
      </c>
      <c r="F235" s="301">
        <v>375.63400000000024</v>
      </c>
      <c r="G235" s="301">
        <v>882.95199999999977</v>
      </c>
      <c r="H235" s="1208">
        <v>749.0840000000012</v>
      </c>
      <c r="I235" s="1206">
        <f t="shared" si="9"/>
        <v>2899.8340000000012</v>
      </c>
      <c r="J235" s="1207"/>
    </row>
    <row r="236" spans="1:10" x14ac:dyDescent="0.2">
      <c r="A236" s="6" t="s">
        <v>1041</v>
      </c>
      <c r="B236" s="1239">
        <v>1.9</v>
      </c>
      <c r="C236" s="1172" t="s">
        <v>1243</v>
      </c>
      <c r="D236" s="1228">
        <v>35</v>
      </c>
      <c r="E236" s="42">
        <v>159.3129999999999</v>
      </c>
      <c r="F236" s="42">
        <v>119.17149999999991</v>
      </c>
      <c r="G236" s="42">
        <v>250.97100000000006</v>
      </c>
      <c r="H236" s="1211">
        <v>340.41349999999989</v>
      </c>
      <c r="I236" s="1206">
        <f t="shared" si="9"/>
        <v>869.86899999999969</v>
      </c>
      <c r="J236" s="1210"/>
    </row>
    <row r="237" spans="1:10" x14ac:dyDescent="0.2">
      <c r="A237" s="1238" t="s">
        <v>1044</v>
      </c>
      <c r="B237" s="1239">
        <v>2.2000000000000002</v>
      </c>
      <c r="C237" s="1172" t="s">
        <v>1244</v>
      </c>
      <c r="D237" s="1228">
        <v>35</v>
      </c>
      <c r="E237" s="42">
        <v>643.14250000000038</v>
      </c>
      <c r="F237" s="42">
        <v>386.1444999999992</v>
      </c>
      <c r="G237" s="42">
        <v>768.16950000000111</v>
      </c>
      <c r="H237" s="1211">
        <v>573.69550000000004</v>
      </c>
      <c r="I237" s="1206">
        <f t="shared" si="9"/>
        <v>2371.152000000001</v>
      </c>
      <c r="J237" s="1251"/>
    </row>
    <row r="238" spans="1:10" x14ac:dyDescent="0.2">
      <c r="A238" s="1218" t="s">
        <v>1245</v>
      </c>
      <c r="B238" s="1239">
        <v>1.7</v>
      </c>
      <c r="C238" s="1172" t="s">
        <v>1246</v>
      </c>
      <c r="D238" s="1228">
        <v>35</v>
      </c>
      <c r="E238" s="301">
        <v>369.94999999999976</v>
      </c>
      <c r="F238" s="301">
        <v>142.95400000000018</v>
      </c>
      <c r="G238" s="301">
        <v>441.99400000000003</v>
      </c>
      <c r="H238" s="1208">
        <v>323.59600000000006</v>
      </c>
      <c r="I238" s="1206">
        <f t="shared" si="9"/>
        <v>1278.4940000000001</v>
      </c>
    </row>
    <row r="239" spans="1:10" x14ac:dyDescent="0.2">
      <c r="A239" s="1252" t="s">
        <v>1152</v>
      </c>
      <c r="B239" s="1174">
        <v>1.98</v>
      </c>
      <c r="C239" s="1186" t="s">
        <v>1247</v>
      </c>
      <c r="D239" s="1234">
        <v>20</v>
      </c>
      <c r="E239" s="1253">
        <v>1139.4813750499998</v>
      </c>
      <c r="F239" s="1253">
        <v>823.79422508999926</v>
      </c>
      <c r="G239" s="1253">
        <v>1249.0195142700011</v>
      </c>
      <c r="H239" s="1254">
        <v>1111.5813858999991</v>
      </c>
      <c r="I239" s="1206">
        <f t="shared" si="9"/>
        <v>4323.8765003099988</v>
      </c>
    </row>
    <row r="240" spans="1:10" x14ac:dyDescent="0.2">
      <c r="A240" s="1252" t="s">
        <v>1248</v>
      </c>
      <c r="B240" s="1174">
        <v>0.45</v>
      </c>
      <c r="C240" s="1186" t="s">
        <v>1249</v>
      </c>
      <c r="D240" s="1234"/>
      <c r="E240" s="1253">
        <v>204.744</v>
      </c>
      <c r="F240" s="1253">
        <v>108.98520000000002</v>
      </c>
      <c r="G240" s="1253">
        <v>207.5412</v>
      </c>
      <c r="H240" s="1254">
        <v>161.31959999999998</v>
      </c>
      <c r="I240" s="1206">
        <f t="shared" si="9"/>
        <v>682.58999999999992</v>
      </c>
    </row>
    <row r="241" spans="1:9" x14ac:dyDescent="0.2">
      <c r="A241" s="6" t="s">
        <v>1250</v>
      </c>
      <c r="B241" s="1242">
        <v>1.98</v>
      </c>
      <c r="C241" s="1255" t="s">
        <v>1251</v>
      </c>
      <c r="D241" s="1234"/>
      <c r="E241" s="1253">
        <v>810.14100000000008</v>
      </c>
      <c r="F241" s="1253">
        <v>619.15499999999997</v>
      </c>
      <c r="G241" s="1253">
        <v>698.26499999999999</v>
      </c>
      <c r="H241" s="1254">
        <v>916.51200000000108</v>
      </c>
      <c r="I241" s="1206">
        <f t="shared" si="9"/>
        <v>3044.0730000000012</v>
      </c>
    </row>
    <row r="242" spans="1:9" x14ac:dyDescent="0.2">
      <c r="A242" s="1256" t="s">
        <v>1232</v>
      </c>
      <c r="B242" s="1174">
        <v>1.8</v>
      </c>
      <c r="C242" s="1172" t="s">
        <v>1253</v>
      </c>
      <c r="D242" s="1228"/>
      <c r="E242" s="301">
        <v>201.76400000000001</v>
      </c>
      <c r="F242" s="301">
        <v>77.336000000000013</v>
      </c>
      <c r="G242" s="301">
        <v>360.22799999999995</v>
      </c>
      <c r="H242" s="301">
        <v>400.048</v>
      </c>
      <c r="I242" s="1206">
        <f t="shared" si="9"/>
        <v>1039.376</v>
      </c>
    </row>
    <row r="243" spans="1:9" x14ac:dyDescent="0.2">
      <c r="A243" s="1256" t="s">
        <v>1252</v>
      </c>
      <c r="B243" s="1174">
        <v>1.49</v>
      </c>
      <c r="C243" s="1172" t="s">
        <v>1255</v>
      </c>
      <c r="D243" s="1228"/>
      <c r="E243" s="301">
        <v>1106.8120000000001</v>
      </c>
      <c r="F243" s="301">
        <v>943.36400000000003</v>
      </c>
      <c r="G243" s="301">
        <v>1331.3879999999999</v>
      </c>
      <c r="H243" s="301">
        <v>1302.5919999999996</v>
      </c>
      <c r="I243" s="1206">
        <f t="shared" si="9"/>
        <v>4684.1559999999999</v>
      </c>
    </row>
    <row r="244" spans="1:9" x14ac:dyDescent="0.2">
      <c r="A244" s="1256" t="s">
        <v>1182</v>
      </c>
      <c r="B244" s="1174">
        <v>1.518</v>
      </c>
      <c r="C244" s="1745" t="s">
        <v>1256</v>
      </c>
      <c r="D244" s="1228"/>
      <c r="E244" s="301">
        <v>0</v>
      </c>
      <c r="F244" s="301">
        <v>526.37549999999999</v>
      </c>
      <c r="G244" s="301">
        <v>553.69650000000001</v>
      </c>
      <c r="H244" s="301">
        <v>199.32150000000004</v>
      </c>
      <c r="I244" s="1206">
        <f t="shared" si="9"/>
        <v>1279.3935000000001</v>
      </c>
    </row>
    <row r="245" spans="1:9" x14ac:dyDescent="0.2">
      <c r="A245" s="1256" t="s">
        <v>1185</v>
      </c>
      <c r="B245" s="1174">
        <v>1.518</v>
      </c>
      <c r="C245" s="1746"/>
      <c r="D245" s="1228"/>
      <c r="E245" s="301">
        <v>0</v>
      </c>
      <c r="F245" s="301">
        <v>326.38200000000001</v>
      </c>
      <c r="G245" s="301">
        <v>404.03999999999996</v>
      </c>
      <c r="H245" s="301">
        <v>550.15800000000002</v>
      </c>
      <c r="I245" s="1206">
        <f t="shared" si="9"/>
        <v>1280.58</v>
      </c>
    </row>
    <row r="246" spans="1:9" x14ac:dyDescent="0.2">
      <c r="A246" s="1256" t="s">
        <v>1094</v>
      </c>
      <c r="B246" s="8"/>
      <c r="C246" s="1257"/>
      <c r="D246" s="1258"/>
      <c r="E246" s="23">
        <v>0</v>
      </c>
      <c r="F246" s="23">
        <v>0</v>
      </c>
      <c r="G246" s="23">
        <v>0</v>
      </c>
      <c r="H246" s="23">
        <v>21.186</v>
      </c>
      <c r="I246" s="1206">
        <f t="shared" si="9"/>
        <v>21.186</v>
      </c>
    </row>
    <row r="247" spans="1:9" ht="12" thickBot="1" x14ac:dyDescent="0.25">
      <c r="A247" s="1259"/>
      <c r="B247" s="1260">
        <f>SUM(B72:B245)</f>
        <v>328.45200000000006</v>
      </c>
      <c r="C247" s="1261"/>
      <c r="D247" s="1262"/>
      <c r="E247" s="1263">
        <f>SUM(E72:E246)</f>
        <v>117917.08762277005</v>
      </c>
      <c r="F247" s="1263">
        <f>SUM(F72:F246)</f>
        <v>76391.678026889917</v>
      </c>
      <c r="G247" s="1263">
        <f>SUM(G72:G246)</f>
        <v>135008.2862179901</v>
      </c>
      <c r="H247" s="1263">
        <f>SUM(H72:H246)</f>
        <v>123794.92547590003</v>
      </c>
      <c r="I247" s="1263">
        <f>SUM(I72:I246)</f>
        <v>453111.9773435503</v>
      </c>
    </row>
    <row r="249" spans="1:9" x14ac:dyDescent="0.2">
      <c r="A249" s="1747" t="s">
        <v>1257</v>
      </c>
      <c r="B249" s="1748"/>
      <c r="C249" s="1748"/>
      <c r="D249" s="1748"/>
      <c r="E249" s="1748"/>
      <c r="F249" s="1748"/>
      <c r="G249" s="1748"/>
      <c r="H249" s="1748"/>
      <c r="I249" s="1749"/>
    </row>
    <row r="250" spans="1:9" x14ac:dyDescent="0.2">
      <c r="A250" s="1264" t="s">
        <v>1258</v>
      </c>
      <c r="B250" s="1264" t="s">
        <v>835</v>
      </c>
      <c r="C250" s="1264" t="s">
        <v>836</v>
      </c>
      <c r="D250" s="1199" t="s">
        <v>837</v>
      </c>
      <c r="E250" s="1200" t="s">
        <v>77</v>
      </c>
      <c r="F250" s="1200" t="s">
        <v>78</v>
      </c>
      <c r="G250" s="1200" t="s">
        <v>79</v>
      </c>
      <c r="H250" s="1122" t="s">
        <v>838</v>
      </c>
      <c r="I250" s="1122" t="s">
        <v>827</v>
      </c>
    </row>
    <row r="251" spans="1:9" ht="12.75" x14ac:dyDescent="0.2">
      <c r="A251" s="1265" t="s">
        <v>1259</v>
      </c>
      <c r="B251" s="89">
        <v>2</v>
      </c>
      <c r="C251" s="1265" t="s">
        <v>1260</v>
      </c>
      <c r="D251" s="1266" t="s">
        <v>950</v>
      </c>
      <c r="E251" s="1408">
        <v>189.86099999999999</v>
      </c>
      <c r="F251" s="1408">
        <v>287.62299999999999</v>
      </c>
      <c r="G251" s="1408">
        <v>283.26199999999994</v>
      </c>
      <c r="H251" s="1408">
        <v>394.25400000000002</v>
      </c>
      <c r="I251" s="42">
        <f t="shared" ref="I251:I260" si="10">SUM(E251:H251)</f>
        <v>1155</v>
      </c>
    </row>
    <row r="252" spans="1:9" ht="12.75" x14ac:dyDescent="0.2">
      <c r="A252" s="1218" t="s">
        <v>1261</v>
      </c>
      <c r="B252" s="1267">
        <v>2</v>
      </c>
      <c r="C252" s="1218" t="s">
        <v>1262</v>
      </c>
      <c r="D252" s="1268" t="s">
        <v>950</v>
      </c>
      <c r="E252" s="1408">
        <v>189.18899999999996</v>
      </c>
      <c r="F252" s="1408">
        <v>286.01299999999998</v>
      </c>
      <c r="G252" s="1408">
        <v>281.61</v>
      </c>
      <c r="H252" s="1408">
        <v>393.02199999999999</v>
      </c>
      <c r="I252" s="42">
        <f t="shared" si="10"/>
        <v>1149.8339999999998</v>
      </c>
    </row>
    <row r="253" spans="1:9" ht="12.75" x14ac:dyDescent="0.2">
      <c r="A253" s="1218" t="s">
        <v>1263</v>
      </c>
      <c r="B253" s="1267">
        <v>2</v>
      </c>
      <c r="C253" s="1218" t="s">
        <v>1264</v>
      </c>
      <c r="D253" s="1268" t="s">
        <v>950</v>
      </c>
      <c r="E253" s="1408">
        <v>191.667</v>
      </c>
      <c r="F253" s="1408">
        <v>282.90499999999997</v>
      </c>
      <c r="G253" s="1408">
        <v>281.18299999999999</v>
      </c>
      <c r="H253" s="1408">
        <v>392.65800000000007</v>
      </c>
      <c r="I253" s="42">
        <f t="shared" si="10"/>
        <v>1148.413</v>
      </c>
    </row>
    <row r="254" spans="1:9" ht="12.75" x14ac:dyDescent="0.2">
      <c r="A254" s="1218" t="s">
        <v>1265</v>
      </c>
      <c r="B254" s="89">
        <v>2</v>
      </c>
      <c r="C254" s="1218" t="s">
        <v>1266</v>
      </c>
      <c r="D254" s="1268" t="s">
        <v>950</v>
      </c>
      <c r="E254" s="1408">
        <v>187.411</v>
      </c>
      <c r="F254" s="1408">
        <v>284.59899999999999</v>
      </c>
      <c r="G254" s="1408">
        <v>280.88899999999995</v>
      </c>
      <c r="H254" s="1408">
        <v>391.90899999999993</v>
      </c>
      <c r="I254" s="42">
        <f t="shared" si="10"/>
        <v>1144.8079999999998</v>
      </c>
    </row>
    <row r="255" spans="1:9" ht="12.75" x14ac:dyDescent="0.2">
      <c r="A255" s="1218" t="s">
        <v>1267</v>
      </c>
      <c r="B255" s="89">
        <v>2</v>
      </c>
      <c r="C255" s="1218" t="s">
        <v>1268</v>
      </c>
      <c r="D255" s="1268" t="s">
        <v>950</v>
      </c>
      <c r="E255" s="1408">
        <v>199.35300000000001</v>
      </c>
      <c r="F255" s="1408">
        <v>289.16300000000007</v>
      </c>
      <c r="G255" s="1408">
        <v>286.69899999999996</v>
      </c>
      <c r="H255" s="1408">
        <v>406.56700000000012</v>
      </c>
      <c r="I255" s="42">
        <f t="shared" si="10"/>
        <v>1181.7820000000002</v>
      </c>
    </row>
    <row r="256" spans="1:9" ht="12.75" x14ac:dyDescent="0.2">
      <c r="A256" s="1231" t="s">
        <v>1269</v>
      </c>
      <c r="B256" s="6">
        <v>2</v>
      </c>
      <c r="C256" s="1231" t="s">
        <v>1270</v>
      </c>
      <c r="D256" s="1268" t="s">
        <v>950</v>
      </c>
      <c r="E256" s="1408">
        <v>200.90700000000001</v>
      </c>
      <c r="F256" s="1408">
        <v>293.45400000000001</v>
      </c>
      <c r="G256" s="1408">
        <v>291.62700000000001</v>
      </c>
      <c r="H256" s="1408">
        <v>391.00599999999997</v>
      </c>
      <c r="I256" s="42">
        <f t="shared" si="10"/>
        <v>1176.9940000000001</v>
      </c>
    </row>
    <row r="257" spans="1:9" ht="12.75" x14ac:dyDescent="0.2">
      <c r="A257" s="1231" t="s">
        <v>1271</v>
      </c>
      <c r="B257" s="6">
        <v>2</v>
      </c>
      <c r="C257" s="1231" t="s">
        <v>1271</v>
      </c>
      <c r="D257" s="1268" t="s">
        <v>950</v>
      </c>
      <c r="E257" s="1408">
        <v>221.16500000000059</v>
      </c>
      <c r="F257" s="1408">
        <v>319.49750000000108</v>
      </c>
      <c r="G257" s="1408">
        <v>351.55749999999892</v>
      </c>
      <c r="H257" s="1408">
        <v>431.04249999999951</v>
      </c>
      <c r="I257" s="42">
        <f t="shared" si="10"/>
        <v>1323.2625000000003</v>
      </c>
    </row>
    <row r="258" spans="1:9" ht="12.75" x14ac:dyDescent="0.2">
      <c r="A258" s="1231" t="s">
        <v>1272</v>
      </c>
      <c r="B258" s="6">
        <v>2</v>
      </c>
      <c r="C258" s="1231" t="s">
        <v>1272</v>
      </c>
      <c r="D258" s="1268" t="s">
        <v>950</v>
      </c>
      <c r="E258" s="1408">
        <v>221.40999999999877</v>
      </c>
      <c r="F258" s="1408">
        <v>322.71750000000054</v>
      </c>
      <c r="G258" s="1408">
        <v>349.05500000000046</v>
      </c>
      <c r="H258" s="1408">
        <v>433.50999999999885</v>
      </c>
      <c r="I258" s="42">
        <f t="shared" si="10"/>
        <v>1326.6924999999987</v>
      </c>
    </row>
    <row r="259" spans="1:9" ht="12.75" x14ac:dyDescent="0.2">
      <c r="A259" s="1231" t="s">
        <v>1273</v>
      </c>
      <c r="B259" s="6">
        <v>2</v>
      </c>
      <c r="C259" s="1231" t="s">
        <v>1274</v>
      </c>
      <c r="D259" s="1268" t="s">
        <v>950</v>
      </c>
      <c r="E259" s="1408">
        <v>215.40399999999954</v>
      </c>
      <c r="F259" s="1408">
        <v>302.79199999999963</v>
      </c>
      <c r="G259" s="1408">
        <v>315.05599999999993</v>
      </c>
      <c r="H259" s="1408">
        <v>289.74400000000134</v>
      </c>
      <c r="I259" s="42">
        <f t="shared" si="10"/>
        <v>1122.9960000000005</v>
      </c>
    </row>
    <row r="260" spans="1:9" ht="12.75" x14ac:dyDescent="0.2">
      <c r="A260" s="1231" t="s">
        <v>1275</v>
      </c>
      <c r="B260" s="6">
        <v>2</v>
      </c>
      <c r="C260" s="1231" t="s">
        <v>1276</v>
      </c>
      <c r="D260" s="1269" t="s">
        <v>950</v>
      </c>
      <c r="E260" s="1408">
        <v>77.342999999999947</v>
      </c>
      <c r="F260" s="1408">
        <v>126.18899999999999</v>
      </c>
      <c r="G260" s="1408">
        <v>167.23700000000002</v>
      </c>
      <c r="H260" s="1408">
        <v>196.749</v>
      </c>
      <c r="I260" s="42">
        <f t="shared" si="10"/>
        <v>567.51799999999992</v>
      </c>
    </row>
    <row r="261" spans="1:9" ht="12.75" x14ac:dyDescent="0.2">
      <c r="A261" s="6" t="s">
        <v>1277</v>
      </c>
      <c r="B261" s="89">
        <v>2</v>
      </c>
      <c r="C261" s="6" t="s">
        <v>1278</v>
      </c>
      <c r="D261" s="1268" t="s">
        <v>1279</v>
      </c>
      <c r="E261" s="1408">
        <v>187.20000000000164</v>
      </c>
      <c r="F261" s="1408">
        <v>290.69999999999891</v>
      </c>
      <c r="G261" s="1408">
        <v>383.40000000000055</v>
      </c>
      <c r="H261" s="1408">
        <v>459</v>
      </c>
      <c r="I261" s="152">
        <f>SUM(E261:H261)</f>
        <v>1320.3000000000011</v>
      </c>
    </row>
    <row r="262" spans="1:9" ht="12.75" x14ac:dyDescent="0.2">
      <c r="A262" s="1410"/>
      <c r="B262" s="503"/>
      <c r="C262" s="1410"/>
      <c r="D262" s="1411"/>
      <c r="E262" s="1407"/>
      <c r="F262" s="1407"/>
      <c r="G262" s="1407"/>
      <c r="H262" s="1407"/>
      <c r="I262" s="182">
        <f>SUM(I251:I261)</f>
        <v>12617.600000000002</v>
      </c>
    </row>
    <row r="264" spans="1:9" ht="12.75" x14ac:dyDescent="0.2">
      <c r="A264" s="1270" t="s">
        <v>1280</v>
      </c>
      <c r="B264" s="1270">
        <v>2</v>
      </c>
      <c r="C264" s="1270" t="s">
        <v>1281</v>
      </c>
      <c r="D264" s="1271" t="s">
        <v>950</v>
      </c>
      <c r="E264" s="1409">
        <v>195.43500000000006</v>
      </c>
      <c r="F264" s="1409">
        <v>306.19499999999999</v>
      </c>
      <c r="G264" s="1409">
        <v>316.12599999999998</v>
      </c>
      <c r="H264" s="1409">
        <v>290.52100000000002</v>
      </c>
      <c r="I264" s="1272">
        <f t="shared" ref="I264:I269" si="11">SUM(E264:H264)</f>
        <v>1108.277</v>
      </c>
    </row>
    <row r="265" spans="1:9" ht="12.75" x14ac:dyDescent="0.2">
      <c r="A265" s="1270" t="s">
        <v>1282</v>
      </c>
      <c r="B265" s="1270">
        <v>2</v>
      </c>
      <c r="C265" s="1270" t="s">
        <v>1283</v>
      </c>
      <c r="D265" s="1271" t="s">
        <v>950</v>
      </c>
      <c r="E265" s="1409">
        <v>204.17299999999997</v>
      </c>
      <c r="F265" s="1409">
        <v>303.99200000000002</v>
      </c>
      <c r="G265" s="1409">
        <v>300.40100000000001</v>
      </c>
      <c r="H265" s="1409">
        <v>287.60300000000001</v>
      </c>
      <c r="I265" s="1272">
        <f t="shared" si="11"/>
        <v>1096.1690000000001</v>
      </c>
    </row>
    <row r="266" spans="1:9" ht="12.75" x14ac:dyDescent="0.2">
      <c r="A266" s="1270" t="s">
        <v>1284</v>
      </c>
      <c r="B266" s="1270">
        <v>2</v>
      </c>
      <c r="C266" s="1270" t="s">
        <v>1285</v>
      </c>
      <c r="D266" s="1271" t="s">
        <v>950</v>
      </c>
      <c r="E266" s="1409">
        <v>199.15900000000002</v>
      </c>
      <c r="F266" s="1409">
        <v>306.90600000000001</v>
      </c>
      <c r="G266" s="1409">
        <v>312.42599999999999</v>
      </c>
      <c r="H266" s="1409">
        <v>293.03699999999998</v>
      </c>
      <c r="I266" s="1272">
        <f t="shared" si="11"/>
        <v>1111.528</v>
      </c>
    </row>
    <row r="267" spans="1:9" ht="12.75" x14ac:dyDescent="0.2">
      <c r="A267" s="1270" t="s">
        <v>1286</v>
      </c>
      <c r="B267" s="1270">
        <v>2</v>
      </c>
      <c r="C267" s="1270" t="s">
        <v>1287</v>
      </c>
      <c r="D267" s="1271" t="s">
        <v>950</v>
      </c>
      <c r="E267" s="1409">
        <v>203.774</v>
      </c>
      <c r="F267" s="1409">
        <v>311.62700000000001</v>
      </c>
      <c r="G267" s="1409">
        <v>319.30599999999998</v>
      </c>
      <c r="H267" s="1409">
        <v>289.53699999999998</v>
      </c>
      <c r="I267" s="1272">
        <f t="shared" si="11"/>
        <v>1124.2440000000001</v>
      </c>
    </row>
    <row r="268" spans="1:9" ht="12.75" x14ac:dyDescent="0.2">
      <c r="A268" s="1270" t="s">
        <v>1288</v>
      </c>
      <c r="B268" s="1750">
        <v>10</v>
      </c>
      <c r="C268" s="1270" t="s">
        <v>1288</v>
      </c>
      <c r="D268" s="1271" t="s">
        <v>950</v>
      </c>
      <c r="E268" s="1409">
        <v>363.64</v>
      </c>
      <c r="F268" s="1409">
        <v>564.42999999999995</v>
      </c>
      <c r="G268" s="1409">
        <v>698.09</v>
      </c>
      <c r="H268" s="1409">
        <v>969.62</v>
      </c>
      <c r="I268" s="1272">
        <f t="shared" si="11"/>
        <v>2595.7799999999997</v>
      </c>
    </row>
    <row r="269" spans="1:9" ht="12.75" x14ac:dyDescent="0.2">
      <c r="A269" s="1270" t="s">
        <v>1288</v>
      </c>
      <c r="B269" s="1751"/>
      <c r="C269" s="1270" t="s">
        <v>1288</v>
      </c>
      <c r="D269" s="1271" t="s">
        <v>950</v>
      </c>
      <c r="E269" s="1409">
        <v>361.64</v>
      </c>
      <c r="F269" s="1409">
        <v>566.63</v>
      </c>
      <c r="G269" s="1409">
        <v>705.88</v>
      </c>
      <c r="H269" s="1409">
        <v>838.76</v>
      </c>
      <c r="I269" s="1272">
        <f t="shared" si="11"/>
        <v>2472.91</v>
      </c>
    </row>
    <row r="270" spans="1:9" x14ac:dyDescent="0.2">
      <c r="D270" s="5"/>
      <c r="I270" s="162">
        <f>SUM(I264:I269)</f>
        <v>9508.9079999999994</v>
      </c>
    </row>
    <row r="271" spans="1:9" ht="13.5" thickBot="1" x14ac:dyDescent="0.25">
      <c r="A271" s="1410"/>
      <c r="B271" s="503"/>
      <c r="C271" s="1410"/>
      <c r="D271" s="1411"/>
      <c r="E271" s="1407"/>
      <c r="F271" s="1407"/>
      <c r="G271" s="1407"/>
      <c r="H271" s="1407"/>
      <c r="I271" s="1407"/>
    </row>
    <row r="272" spans="1:9" ht="12" thickBot="1" x14ac:dyDescent="0.25">
      <c r="A272" s="160"/>
      <c r="B272" s="1273">
        <f>SUM(B251:B269)</f>
        <v>40</v>
      </c>
      <c r="C272" s="160"/>
      <c r="D272" s="160"/>
      <c r="E272" s="241">
        <f>SUM(E251:E271)</f>
        <v>3608.7309999999998</v>
      </c>
      <c r="F272" s="241">
        <f>SUM(F251:F271)</f>
        <v>5445.4330000000009</v>
      </c>
      <c r="G272" s="241">
        <f>SUM(G251:G271)</f>
        <v>5923.8045000000002</v>
      </c>
      <c r="H272" s="241">
        <f>SUM(H251:H271)</f>
        <v>7148.5394999999999</v>
      </c>
      <c r="I272" s="241">
        <f>SUM(E272:H272)</f>
        <v>22126.508000000002</v>
      </c>
    </row>
    <row r="273" spans="1:9" ht="12" thickBot="1" x14ac:dyDescent="0.25"/>
    <row r="274" spans="1:9" ht="12" thickBot="1" x14ac:dyDescent="0.25">
      <c r="A274" s="1274" t="s">
        <v>1289</v>
      </c>
      <c r="B274" s="1275">
        <f>B272+B247+B68</f>
        <v>2634.4520000000002</v>
      </c>
      <c r="C274" s="1276" t="s">
        <v>835</v>
      </c>
      <c r="I274" s="1277">
        <f>I272+I247+I68+I18+I17+I7</f>
        <v>3487763.5658692303</v>
      </c>
    </row>
    <row r="275" spans="1:9" x14ac:dyDescent="0.2">
      <c r="I275" s="23"/>
    </row>
    <row r="276" spans="1:9" x14ac:dyDescent="0.2">
      <c r="B276" s="162"/>
      <c r="C276" s="1278"/>
      <c r="D276" s="1278"/>
      <c r="E276" s="1278"/>
      <c r="F276" s="1278"/>
      <c r="G276" s="1278"/>
      <c r="H276" s="1278"/>
      <c r="I276" s="1118"/>
    </row>
  </sheetData>
  <mergeCells count="117">
    <mergeCell ref="A1:I1"/>
    <mergeCell ref="C3:C5"/>
    <mergeCell ref="E3:E5"/>
    <mergeCell ref="F3:F5"/>
    <mergeCell ref="G3:G5"/>
    <mergeCell ref="H3:H5"/>
    <mergeCell ref="I3:I5"/>
    <mergeCell ref="C12:C13"/>
    <mergeCell ref="E21:E22"/>
    <mergeCell ref="F21:F22"/>
    <mergeCell ref="G21:G22"/>
    <mergeCell ref="H21:H22"/>
    <mergeCell ref="I21:I22"/>
    <mergeCell ref="C8:C11"/>
    <mergeCell ref="E8:E11"/>
    <mergeCell ref="F8:F11"/>
    <mergeCell ref="G8:G11"/>
    <mergeCell ref="H8:H11"/>
    <mergeCell ref="I8:I11"/>
    <mergeCell ref="C38:C40"/>
    <mergeCell ref="E38:E40"/>
    <mergeCell ref="F38:F40"/>
    <mergeCell ref="G38:G40"/>
    <mergeCell ref="H38:H40"/>
    <mergeCell ref="I38:I40"/>
    <mergeCell ref="I26:I30"/>
    <mergeCell ref="C28:C29"/>
    <mergeCell ref="C31:C33"/>
    <mergeCell ref="D31:D33"/>
    <mergeCell ref="E31:E33"/>
    <mergeCell ref="F31:F33"/>
    <mergeCell ref="G31:G33"/>
    <mergeCell ref="H31:H33"/>
    <mergeCell ref="I31:I33"/>
    <mergeCell ref="C26:C27"/>
    <mergeCell ref="D26:D30"/>
    <mergeCell ref="E26:E30"/>
    <mergeCell ref="F26:F30"/>
    <mergeCell ref="G26:G30"/>
    <mergeCell ref="H26:H30"/>
    <mergeCell ref="C46:C47"/>
    <mergeCell ref="E46:E47"/>
    <mergeCell ref="F46:F47"/>
    <mergeCell ref="G46:G47"/>
    <mergeCell ref="H46:H47"/>
    <mergeCell ref="I46:I47"/>
    <mergeCell ref="C43:C45"/>
    <mergeCell ref="E43:E45"/>
    <mergeCell ref="F43:F45"/>
    <mergeCell ref="G43:G45"/>
    <mergeCell ref="H43:H45"/>
    <mergeCell ref="I43:I45"/>
    <mergeCell ref="C53:C54"/>
    <mergeCell ref="E53:E54"/>
    <mergeCell ref="F53:F54"/>
    <mergeCell ref="G53:G54"/>
    <mergeCell ref="H53:H54"/>
    <mergeCell ref="I53:I54"/>
    <mergeCell ref="C49:C51"/>
    <mergeCell ref="E49:E51"/>
    <mergeCell ref="F49:F51"/>
    <mergeCell ref="G49:G51"/>
    <mergeCell ref="H49:H51"/>
    <mergeCell ref="I49:I51"/>
    <mergeCell ref="C57:C59"/>
    <mergeCell ref="E57:E59"/>
    <mergeCell ref="F57:F59"/>
    <mergeCell ref="G57:G59"/>
    <mergeCell ref="H57:H59"/>
    <mergeCell ref="I57:I59"/>
    <mergeCell ref="C55:C56"/>
    <mergeCell ref="E55:E56"/>
    <mergeCell ref="F55:F56"/>
    <mergeCell ref="G55:G56"/>
    <mergeCell ref="H55:H56"/>
    <mergeCell ref="I55:I56"/>
    <mergeCell ref="C121:C122"/>
    <mergeCell ref="C132:C134"/>
    <mergeCell ref="C139:C141"/>
    <mergeCell ref="C147:C148"/>
    <mergeCell ref="C151:C152"/>
    <mergeCell ref="C163:C164"/>
    <mergeCell ref="A70:I70"/>
    <mergeCell ref="C73:C74"/>
    <mergeCell ref="C76:C97"/>
    <mergeCell ref="C101:C102"/>
    <mergeCell ref="C107:C108"/>
    <mergeCell ref="C117:C118"/>
    <mergeCell ref="C182:C183"/>
    <mergeCell ref="E182:E183"/>
    <mergeCell ref="F182:F183"/>
    <mergeCell ref="G182:G183"/>
    <mergeCell ref="H182:H183"/>
    <mergeCell ref="I182:I183"/>
    <mergeCell ref="C170:C172"/>
    <mergeCell ref="E170:E172"/>
    <mergeCell ref="F170:F172"/>
    <mergeCell ref="G170:G172"/>
    <mergeCell ref="H170:H172"/>
    <mergeCell ref="I170:I172"/>
    <mergeCell ref="C244:C245"/>
    <mergeCell ref="A249:I249"/>
    <mergeCell ref="B268:B269"/>
    <mergeCell ref="I193:I194"/>
    <mergeCell ref="C195:C196"/>
    <mergeCell ref="D195:D196"/>
    <mergeCell ref="E195:E196"/>
    <mergeCell ref="F195:F196"/>
    <mergeCell ref="G195:G196"/>
    <mergeCell ref="H195:H196"/>
    <mergeCell ref="I195:I196"/>
    <mergeCell ref="C193:C194"/>
    <mergeCell ref="D193:D194"/>
    <mergeCell ref="E193:E194"/>
    <mergeCell ref="F193:F194"/>
    <mergeCell ref="G193:G194"/>
    <mergeCell ref="H193:H194"/>
  </mergeCells>
  <pageMargins left="0.25" right="0.25" top="0.75" bottom="0.75" header="0.3" footer="0.3"/>
  <pageSetup scale="57" fitToHeight="3" orientation="portrait" horizontalDpi="4294967294" verticalDpi="4294967294" r:id="rId1"/>
  <rowBreaks count="3" manualBreakCount="3">
    <brk id="68" max="16383" man="1"/>
    <brk id="154" max="9" man="1"/>
    <brk id="24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74"/>
  <sheetViews>
    <sheetView view="pageBreakPreview" topLeftCell="A5" zoomScaleNormal="100" zoomScaleSheetLayoutView="100" workbookViewId="0">
      <selection activeCell="I74" sqref="I74:L74"/>
    </sheetView>
  </sheetViews>
  <sheetFormatPr defaultColWidth="8.85546875" defaultRowHeight="11.25" x14ac:dyDescent="0.2"/>
  <cols>
    <col min="1" max="1" width="9.42578125" style="5" bestFit="1" customWidth="1"/>
    <col min="2" max="2" width="5.7109375" style="5" bestFit="1" customWidth="1"/>
    <col min="3" max="3" width="6.28515625" style="5" bestFit="1" customWidth="1"/>
    <col min="4" max="4" width="6" style="5" bestFit="1" customWidth="1"/>
    <col min="5" max="6" width="6.140625" style="5" bestFit="1" customWidth="1"/>
    <col min="7" max="7" width="7.5703125" style="5" bestFit="1" customWidth="1"/>
    <col min="8" max="8" width="6.140625" style="5" bestFit="1" customWidth="1"/>
    <col min="9" max="13" width="8.7109375" style="5" customWidth="1"/>
    <col min="14" max="16384" width="8.85546875" style="5"/>
  </cols>
  <sheetData>
    <row r="1" spans="1:14" ht="12.75" customHeight="1" x14ac:dyDescent="0.2">
      <c r="A1" s="1818" t="s">
        <v>526</v>
      </c>
      <c r="B1" s="1819"/>
      <c r="C1" s="1819"/>
      <c r="D1" s="1819"/>
      <c r="E1" s="1819"/>
      <c r="F1" s="1819"/>
      <c r="G1" s="1819"/>
      <c r="H1" s="1819"/>
      <c r="I1" s="1819"/>
      <c r="J1" s="1819"/>
      <c r="K1" s="1819"/>
      <c r="L1" s="1819"/>
      <c r="M1" s="1820"/>
      <c r="N1" s="107"/>
    </row>
    <row r="2" spans="1:14" ht="12" thickBot="1" x14ac:dyDescent="0.25">
      <c r="A2" s="288"/>
      <c r="B2" s="289" t="s">
        <v>11</v>
      </c>
      <c r="C2" s="46" t="s">
        <v>12</v>
      </c>
      <c r="D2" s="46" t="s">
        <v>13</v>
      </c>
      <c r="E2" s="46" t="s">
        <v>14</v>
      </c>
      <c r="F2" s="46" t="s">
        <v>15</v>
      </c>
      <c r="G2" s="46" t="s">
        <v>16</v>
      </c>
      <c r="H2" s="46" t="s">
        <v>17</v>
      </c>
      <c r="I2" s="46" t="s">
        <v>18</v>
      </c>
      <c r="J2" s="46" t="s">
        <v>19</v>
      </c>
      <c r="K2" s="46" t="s">
        <v>20</v>
      </c>
      <c r="L2" s="46" t="s">
        <v>21</v>
      </c>
      <c r="M2" s="290" t="s">
        <v>22</v>
      </c>
      <c r="N2" s="108"/>
    </row>
    <row r="3" spans="1:14" x14ac:dyDescent="0.2">
      <c r="A3" s="291">
        <v>1991</v>
      </c>
      <c r="B3" s="62">
        <v>254.43</v>
      </c>
      <c r="C3" s="62">
        <v>260.76</v>
      </c>
      <c r="D3" s="62">
        <v>268.56</v>
      </c>
      <c r="E3" s="62">
        <v>279.85000000000002</v>
      </c>
      <c r="F3" s="62">
        <v>293.36</v>
      </c>
      <c r="G3" s="62">
        <v>296.14</v>
      </c>
      <c r="H3" s="62">
        <v>294.02999999999997</v>
      </c>
      <c r="I3" s="62">
        <v>291.45999999999998</v>
      </c>
      <c r="J3" s="62">
        <v>289.44</v>
      </c>
      <c r="K3" s="62">
        <v>288.32</v>
      </c>
      <c r="L3" s="62">
        <v>288.82</v>
      </c>
      <c r="M3" s="62">
        <v>285.05</v>
      </c>
    </row>
    <row r="4" spans="1:14" x14ac:dyDescent="0.2">
      <c r="A4" s="292">
        <v>1992</v>
      </c>
      <c r="B4" s="62">
        <v>277.95</v>
      </c>
      <c r="C4" s="62">
        <v>274.12</v>
      </c>
      <c r="D4" s="406">
        <v>267.95999999999998</v>
      </c>
      <c r="E4" s="406">
        <v>278.83999999999997</v>
      </c>
      <c r="F4" s="406">
        <v>280.98</v>
      </c>
      <c r="G4" s="406">
        <v>279.55</v>
      </c>
      <c r="H4" s="406">
        <v>275.23</v>
      </c>
      <c r="I4" s="62">
        <v>268.70999999999998</v>
      </c>
      <c r="J4" s="62">
        <v>263.86</v>
      </c>
      <c r="K4" s="62">
        <v>271.38</v>
      </c>
      <c r="L4" s="62">
        <v>281.93</v>
      </c>
      <c r="M4" s="62">
        <v>280.60000000000002</v>
      </c>
    </row>
    <row r="5" spans="1:14" x14ac:dyDescent="0.2">
      <c r="A5" s="292">
        <v>1993</v>
      </c>
      <c r="B5" s="62">
        <v>275.19</v>
      </c>
      <c r="C5" s="62">
        <v>265.32</v>
      </c>
      <c r="D5" s="406">
        <v>264.69</v>
      </c>
      <c r="E5" s="406">
        <v>278.52999999999997</v>
      </c>
      <c r="F5" s="406">
        <v>280.47000000000003</v>
      </c>
      <c r="G5" s="406">
        <v>277.3</v>
      </c>
      <c r="H5" s="406">
        <v>271.04000000000002</v>
      </c>
      <c r="I5" s="63">
        <v>261.05</v>
      </c>
      <c r="J5" s="63">
        <v>253.56</v>
      </c>
      <c r="K5" s="62">
        <v>249.94</v>
      </c>
      <c r="L5" s="62">
        <v>255.55</v>
      </c>
      <c r="M5" s="62">
        <v>270.2</v>
      </c>
    </row>
    <row r="6" spans="1:14" x14ac:dyDescent="0.2">
      <c r="A6" s="293">
        <v>1994</v>
      </c>
      <c r="B6" s="62">
        <v>254.43</v>
      </c>
      <c r="C6" s="62">
        <v>260.76</v>
      </c>
      <c r="D6" s="406">
        <v>268.56</v>
      </c>
      <c r="E6" s="406">
        <v>279.85000000000002</v>
      </c>
      <c r="F6" s="406">
        <v>293.36</v>
      </c>
      <c r="G6" s="406">
        <v>296.14</v>
      </c>
      <c r="H6" s="406">
        <v>294.02999999999997</v>
      </c>
      <c r="I6" s="64">
        <v>291.45999999999998</v>
      </c>
      <c r="J6" s="64">
        <v>289.44</v>
      </c>
      <c r="K6" s="64">
        <v>288.32</v>
      </c>
      <c r="L6" s="62">
        <v>288.82</v>
      </c>
      <c r="M6" s="62">
        <v>285.05</v>
      </c>
    </row>
    <row r="7" spans="1:14" x14ac:dyDescent="0.2">
      <c r="A7" s="292">
        <v>1995</v>
      </c>
      <c r="B7" s="62">
        <v>253.83</v>
      </c>
      <c r="C7" s="62">
        <v>260.25</v>
      </c>
      <c r="D7" s="406">
        <v>262.5</v>
      </c>
      <c r="E7" s="406">
        <v>275.29000000000002</v>
      </c>
      <c r="F7" s="406">
        <v>288.98</v>
      </c>
      <c r="G7" s="406">
        <v>288.70999999999998</v>
      </c>
      <c r="H7" s="406">
        <v>284.54000000000002</v>
      </c>
      <c r="I7" s="62">
        <v>282.14999999999998</v>
      </c>
      <c r="J7" s="62">
        <v>288.2</v>
      </c>
      <c r="K7" s="62">
        <v>283.83999999999997</v>
      </c>
      <c r="L7" s="62">
        <v>279.89</v>
      </c>
      <c r="M7" s="62">
        <v>287.49</v>
      </c>
    </row>
    <row r="8" spans="1:14" x14ac:dyDescent="0.2">
      <c r="A8" s="292">
        <v>1996</v>
      </c>
      <c r="B8" s="62">
        <v>287.10000000000002</v>
      </c>
      <c r="C8" s="62">
        <v>288.67</v>
      </c>
      <c r="D8" s="62">
        <v>286.5</v>
      </c>
      <c r="E8" s="62">
        <v>294.64999999999998</v>
      </c>
      <c r="F8" s="62">
        <v>295.76</v>
      </c>
      <c r="G8" s="62">
        <v>293.10000000000002</v>
      </c>
      <c r="H8" s="62">
        <v>287.60000000000002</v>
      </c>
      <c r="I8" s="62">
        <v>282.17</v>
      </c>
      <c r="J8" s="62">
        <v>285.08</v>
      </c>
      <c r="K8" s="62">
        <v>284.26</v>
      </c>
      <c r="L8" s="64">
        <v>289.18</v>
      </c>
      <c r="M8" s="65">
        <v>291.25</v>
      </c>
    </row>
    <row r="9" spans="1:14" x14ac:dyDescent="0.2">
      <c r="A9" s="293">
        <v>1997</v>
      </c>
      <c r="B9" s="62">
        <v>289.35000000000002</v>
      </c>
      <c r="C9" s="468">
        <v>284.51</v>
      </c>
      <c r="D9" s="62">
        <v>281.73</v>
      </c>
      <c r="E9" s="62">
        <v>285.22000000000003</v>
      </c>
      <c r="F9" s="62">
        <v>294.11</v>
      </c>
      <c r="G9" s="62">
        <v>291.95999999999998</v>
      </c>
      <c r="H9" s="62">
        <v>286.99</v>
      </c>
      <c r="I9" s="62">
        <v>280.02</v>
      </c>
      <c r="J9" s="62">
        <v>272.87</v>
      </c>
      <c r="K9" s="62">
        <v>272.41000000000003</v>
      </c>
      <c r="L9" s="62">
        <v>270.77</v>
      </c>
      <c r="M9" s="62">
        <v>277.16000000000003</v>
      </c>
    </row>
    <row r="10" spans="1:14" x14ac:dyDescent="0.2">
      <c r="A10" s="292">
        <v>1998</v>
      </c>
      <c r="B10" s="443">
        <v>273.68</v>
      </c>
      <c r="C10" s="62">
        <v>270</v>
      </c>
      <c r="D10" s="462">
        <v>265.2</v>
      </c>
      <c r="E10" s="62">
        <v>278.89999999999998</v>
      </c>
      <c r="F10" s="62">
        <v>288.11</v>
      </c>
      <c r="G10" s="62">
        <v>287.39999999999998</v>
      </c>
      <c r="H10" s="62">
        <v>281.83</v>
      </c>
      <c r="I10" s="62">
        <v>277.58</v>
      </c>
      <c r="J10" s="62">
        <v>276.04000000000002</v>
      </c>
      <c r="K10" s="62">
        <v>277.10000000000002</v>
      </c>
      <c r="L10" s="62">
        <v>279.04000000000002</v>
      </c>
      <c r="M10" s="62">
        <v>277.05</v>
      </c>
    </row>
    <row r="11" spans="1:14" x14ac:dyDescent="0.2">
      <c r="A11" s="292">
        <v>1999</v>
      </c>
      <c r="B11" s="444">
        <v>272.68</v>
      </c>
      <c r="C11" s="62">
        <v>275.64</v>
      </c>
      <c r="D11" s="463">
        <v>281.54000000000002</v>
      </c>
      <c r="E11" s="406">
        <v>290.47000000000003</v>
      </c>
      <c r="F11" s="406">
        <v>295.87</v>
      </c>
      <c r="G11" s="406">
        <v>293.33</v>
      </c>
      <c r="H11" s="62">
        <v>288.33999999999997</v>
      </c>
      <c r="I11" s="62">
        <v>279.5</v>
      </c>
      <c r="J11" s="62">
        <v>271.02</v>
      </c>
      <c r="K11" s="62">
        <v>257.60000000000002</v>
      </c>
      <c r="L11" s="62">
        <v>263.58</v>
      </c>
      <c r="M11" s="62">
        <v>276.89999999999998</v>
      </c>
    </row>
    <row r="12" spans="1:14" x14ac:dyDescent="0.2">
      <c r="A12" s="293">
        <v>2000</v>
      </c>
      <c r="B12" s="444">
        <v>276.35000000000002</v>
      </c>
      <c r="C12" s="62">
        <v>276.73</v>
      </c>
      <c r="D12" s="463">
        <v>276.81</v>
      </c>
      <c r="E12" s="406">
        <v>286.89</v>
      </c>
      <c r="F12" s="406">
        <v>286.60000000000002</v>
      </c>
      <c r="G12" s="406">
        <v>280.05</v>
      </c>
      <c r="H12" s="62">
        <v>273.52</v>
      </c>
      <c r="I12" s="62">
        <v>267.5</v>
      </c>
      <c r="J12" s="62">
        <v>261.62</v>
      </c>
      <c r="K12" s="63">
        <v>248.4</v>
      </c>
      <c r="L12" s="63">
        <v>249.25</v>
      </c>
      <c r="M12" s="63">
        <v>252.12</v>
      </c>
    </row>
    <row r="13" spans="1:14" x14ac:dyDescent="0.2">
      <c r="A13" s="292">
        <v>2001</v>
      </c>
      <c r="B13" s="444">
        <v>253.6</v>
      </c>
      <c r="C13" s="65">
        <v>258.17</v>
      </c>
      <c r="D13" s="463">
        <v>275.13</v>
      </c>
      <c r="E13" s="406">
        <v>282.85000000000002</v>
      </c>
      <c r="F13" s="406">
        <v>287.60000000000002</v>
      </c>
      <c r="G13" s="406">
        <v>283.83</v>
      </c>
      <c r="H13" s="62">
        <v>273.73</v>
      </c>
      <c r="I13" s="62">
        <v>271.07</v>
      </c>
      <c r="J13" s="62">
        <v>269.17</v>
      </c>
      <c r="K13" s="62">
        <v>263.62</v>
      </c>
      <c r="L13" s="62">
        <v>263.24</v>
      </c>
      <c r="M13" s="62">
        <v>252.1</v>
      </c>
    </row>
    <row r="14" spans="1:14" x14ac:dyDescent="0.2">
      <c r="A14" s="292">
        <v>2002</v>
      </c>
      <c r="B14" s="445">
        <v>245.3</v>
      </c>
      <c r="C14" s="63">
        <v>247.1</v>
      </c>
      <c r="D14" s="464">
        <v>252.6</v>
      </c>
      <c r="E14" s="420">
        <v>264.02999999999997</v>
      </c>
      <c r="F14" s="420">
        <v>268.60000000000002</v>
      </c>
      <c r="G14" s="420">
        <v>271.26</v>
      </c>
      <c r="H14" s="63">
        <v>270.08</v>
      </c>
      <c r="I14" s="62">
        <v>267.8</v>
      </c>
      <c r="J14" s="62">
        <v>274.27999999999997</v>
      </c>
      <c r="K14" s="62">
        <v>286.05</v>
      </c>
      <c r="L14" s="62">
        <v>285.33999999999997</v>
      </c>
      <c r="M14" s="62">
        <v>284</v>
      </c>
    </row>
    <row r="15" spans="1:14" x14ac:dyDescent="0.2">
      <c r="A15" s="293">
        <v>2003</v>
      </c>
      <c r="B15" s="446">
        <v>291.10000000000002</v>
      </c>
      <c r="C15" s="62">
        <v>289.5</v>
      </c>
      <c r="D15" s="463">
        <v>286.25</v>
      </c>
      <c r="E15" s="406">
        <v>287</v>
      </c>
      <c r="F15" s="406">
        <v>292.27</v>
      </c>
      <c r="G15" s="406">
        <v>290.26</v>
      </c>
      <c r="H15" s="62">
        <v>285.89999999999998</v>
      </c>
      <c r="I15" s="62">
        <v>280.77</v>
      </c>
      <c r="J15" s="62">
        <v>275.95</v>
      </c>
      <c r="K15" s="62">
        <v>282.63</v>
      </c>
      <c r="L15" s="62">
        <v>285.60000000000002</v>
      </c>
      <c r="M15" s="62">
        <v>283.27999999999997</v>
      </c>
    </row>
    <row r="16" spans="1:14" x14ac:dyDescent="0.2">
      <c r="A16" s="292">
        <v>2004</v>
      </c>
      <c r="B16" s="444">
        <v>284.7</v>
      </c>
      <c r="C16" s="65">
        <v>290.8</v>
      </c>
      <c r="D16" s="463">
        <v>293.39999999999998</v>
      </c>
      <c r="E16" s="406">
        <v>296.02999999999997</v>
      </c>
      <c r="F16" s="406">
        <v>296.2</v>
      </c>
      <c r="G16" s="421">
        <v>296.16000000000003</v>
      </c>
      <c r="H16" s="62">
        <v>293.08</v>
      </c>
      <c r="I16" s="62">
        <v>286.25</v>
      </c>
      <c r="J16" s="62">
        <v>281.08</v>
      </c>
      <c r="K16" s="62">
        <v>280.01</v>
      </c>
      <c r="L16" s="62">
        <v>286.11</v>
      </c>
      <c r="M16" s="65">
        <v>288.04000000000002</v>
      </c>
    </row>
    <row r="17" spans="1:13" x14ac:dyDescent="0.2">
      <c r="A17" s="292">
        <v>2005</v>
      </c>
      <c r="B17" s="444">
        <v>281.17</v>
      </c>
      <c r="C17" s="62">
        <v>281.52999999999997</v>
      </c>
      <c r="D17" s="463">
        <v>293.3</v>
      </c>
      <c r="E17" s="406">
        <v>296.08999999999997</v>
      </c>
      <c r="F17" s="406">
        <v>295.58999999999997</v>
      </c>
      <c r="G17" s="406">
        <v>294.05</v>
      </c>
      <c r="H17" s="62">
        <v>286.72000000000003</v>
      </c>
      <c r="I17" s="62">
        <v>277.16000000000003</v>
      </c>
      <c r="J17" s="62">
        <v>266.45999999999998</v>
      </c>
      <c r="K17" s="62">
        <v>256.89999999999998</v>
      </c>
      <c r="L17" s="62">
        <v>253.6</v>
      </c>
      <c r="M17" s="62">
        <v>279</v>
      </c>
    </row>
    <row r="18" spans="1:13" x14ac:dyDescent="0.2">
      <c r="A18" s="293">
        <v>2006</v>
      </c>
      <c r="B18" s="444">
        <v>283.52</v>
      </c>
      <c r="C18" s="62">
        <v>288.60000000000002</v>
      </c>
      <c r="D18" s="465">
        <v>294.42</v>
      </c>
      <c r="E18" s="406">
        <v>295.87</v>
      </c>
      <c r="F18" s="406">
        <v>296.48</v>
      </c>
      <c r="G18" s="406">
        <v>295.85000000000002</v>
      </c>
      <c r="H18" s="62">
        <v>293.77999999999997</v>
      </c>
      <c r="I18" s="62">
        <v>290.2</v>
      </c>
      <c r="J18" s="62">
        <v>285.3</v>
      </c>
      <c r="K18" s="62">
        <v>278.73</v>
      </c>
      <c r="L18" s="62">
        <v>266.2</v>
      </c>
      <c r="M18" s="62">
        <v>256.18</v>
      </c>
    </row>
    <row r="19" spans="1:13" x14ac:dyDescent="0.2">
      <c r="A19" s="292">
        <v>2007</v>
      </c>
      <c r="B19" s="444">
        <v>256.10000000000002</v>
      </c>
      <c r="C19" s="62">
        <v>263.73</v>
      </c>
      <c r="D19" s="463">
        <v>272</v>
      </c>
      <c r="E19" s="406">
        <v>276.8</v>
      </c>
      <c r="F19" s="406">
        <v>276.8</v>
      </c>
      <c r="G19" s="406">
        <v>274.81</v>
      </c>
      <c r="H19" s="62">
        <v>268.5</v>
      </c>
      <c r="I19" s="62">
        <v>263.63</v>
      </c>
      <c r="J19" s="62">
        <v>261.8</v>
      </c>
      <c r="K19" s="62">
        <v>261.06</v>
      </c>
      <c r="L19" s="62">
        <v>275.8</v>
      </c>
      <c r="M19" s="62">
        <v>282.12</v>
      </c>
    </row>
    <row r="20" spans="1:13" x14ac:dyDescent="0.2">
      <c r="A20" s="292">
        <v>2008</v>
      </c>
      <c r="B20" s="443">
        <v>285.10354838709674</v>
      </c>
      <c r="C20" s="62">
        <v>289.72285714285721</v>
      </c>
      <c r="D20" s="463">
        <v>290.93387096774183</v>
      </c>
      <c r="E20" s="406">
        <v>295.4736666666667</v>
      </c>
      <c r="F20" s="406">
        <v>295.32193548387102</v>
      </c>
      <c r="G20" s="406">
        <v>295.68000000000006</v>
      </c>
      <c r="H20" s="64">
        <v>294.25032258064516</v>
      </c>
      <c r="I20" s="62">
        <v>288.61612903225807</v>
      </c>
      <c r="J20" s="62">
        <v>283.93400000000003</v>
      </c>
      <c r="K20" s="62">
        <v>280.89548387096767</v>
      </c>
      <c r="L20" s="62">
        <v>285.20699999999994</v>
      </c>
      <c r="M20" s="62">
        <v>286.47322580645169</v>
      </c>
    </row>
    <row r="21" spans="1:13" x14ac:dyDescent="0.2">
      <c r="A21" s="293">
        <v>2009</v>
      </c>
      <c r="B21" s="66">
        <v>283.57129032258058</v>
      </c>
      <c r="C21" s="485">
        <v>281.83517241379309</v>
      </c>
      <c r="D21" s="66">
        <v>283.39548387096767</v>
      </c>
      <c r="E21" s="66">
        <v>292.46833333333331</v>
      </c>
      <c r="F21" s="66">
        <v>293.68612903225807</v>
      </c>
      <c r="G21" s="66">
        <v>292.44899999999996</v>
      </c>
      <c r="H21" s="66">
        <v>287.993870967742</v>
      </c>
      <c r="I21" s="66">
        <v>281.15612903225815</v>
      </c>
      <c r="J21" s="66">
        <v>276.16266666666678</v>
      </c>
      <c r="K21" s="66">
        <v>271.62645161290317</v>
      </c>
      <c r="L21" s="66">
        <v>266.31099999999998</v>
      </c>
      <c r="M21" s="66">
        <v>280.08903225806449</v>
      </c>
    </row>
    <row r="22" spans="1:13" x14ac:dyDescent="0.2">
      <c r="A22" s="292">
        <v>2010</v>
      </c>
      <c r="B22" s="474">
        <v>290.05806451612892</v>
      </c>
      <c r="C22" s="67">
        <v>289.19250000000005</v>
      </c>
      <c r="D22" s="480">
        <v>293.88483870967747</v>
      </c>
      <c r="E22" s="67">
        <v>295.97099999999995</v>
      </c>
      <c r="F22" s="67">
        <v>296.34451612903223</v>
      </c>
      <c r="G22" s="67">
        <v>294.42899999999992</v>
      </c>
      <c r="H22" s="67">
        <v>291.75096774193554</v>
      </c>
      <c r="I22" s="67">
        <v>288.58677419354837</v>
      </c>
      <c r="J22" s="67">
        <v>284.90000000000003</v>
      </c>
      <c r="K22" s="67">
        <v>285.21290322580654</v>
      </c>
      <c r="L22" s="67">
        <v>284.26566666666662</v>
      </c>
      <c r="M22" s="67">
        <v>287.47677419354841</v>
      </c>
    </row>
    <row r="23" spans="1:13" x14ac:dyDescent="0.2">
      <c r="A23" s="292">
        <v>2011</v>
      </c>
      <c r="B23" s="475">
        <v>281.63322580645166</v>
      </c>
      <c r="C23" s="62">
        <v>274.12</v>
      </c>
      <c r="D23" s="481">
        <v>274.9925806451613</v>
      </c>
      <c r="E23" s="426">
        <v>276.63129032258064</v>
      </c>
      <c r="F23" s="426">
        <v>280.96096774193552</v>
      </c>
      <c r="G23" s="426">
        <v>286.07677419354837</v>
      </c>
      <c r="H23" s="66">
        <v>284.70096774193547</v>
      </c>
      <c r="I23" s="66">
        <v>278.96129032258062</v>
      </c>
      <c r="J23" s="66">
        <v>273.94733333333335</v>
      </c>
      <c r="K23" s="66">
        <v>268.16741935483873</v>
      </c>
      <c r="L23" s="66">
        <v>261.61600000000004</v>
      </c>
      <c r="M23" s="66">
        <v>264.50483870967741</v>
      </c>
    </row>
    <row r="24" spans="1:13" x14ac:dyDescent="0.2">
      <c r="A24" s="293">
        <v>2012</v>
      </c>
      <c r="B24" s="475">
        <v>265.77999999999997</v>
      </c>
      <c r="C24" s="62">
        <v>274.12</v>
      </c>
      <c r="D24" s="481">
        <v>262.01</v>
      </c>
      <c r="E24" s="426">
        <v>280.2</v>
      </c>
      <c r="F24" s="426">
        <v>293.39999999999998</v>
      </c>
      <c r="G24" s="426">
        <v>294.39999999999998</v>
      </c>
      <c r="H24" s="66">
        <v>288.39999999999998</v>
      </c>
      <c r="I24" s="66">
        <v>280.39999999999998</v>
      </c>
      <c r="J24" s="66">
        <v>261.39</v>
      </c>
      <c r="K24" s="66">
        <v>261.57</v>
      </c>
      <c r="L24" s="66">
        <v>269.02999999999997</v>
      </c>
      <c r="M24" s="66">
        <v>276.64</v>
      </c>
    </row>
    <row r="25" spans="1:13" x14ac:dyDescent="0.2">
      <c r="A25" s="292">
        <v>2013</v>
      </c>
      <c r="B25" s="475">
        <v>278.27</v>
      </c>
      <c r="C25" s="62">
        <v>274.12</v>
      </c>
      <c r="D25" s="481">
        <v>294.83</v>
      </c>
      <c r="E25" s="427">
        <v>296.89999999999998</v>
      </c>
      <c r="F25" s="427">
        <v>296.89999999999998</v>
      </c>
      <c r="G25" s="426">
        <v>294.18</v>
      </c>
      <c r="H25" s="66">
        <v>289.7</v>
      </c>
      <c r="I25" s="66">
        <v>283.60000000000002</v>
      </c>
      <c r="J25" s="66">
        <v>280.8</v>
      </c>
      <c r="K25" s="66">
        <v>281.39999999999998</v>
      </c>
      <c r="L25" s="66">
        <v>282.5</v>
      </c>
      <c r="M25" s="66">
        <v>276.10000000000002</v>
      </c>
    </row>
    <row r="26" spans="1:13" x14ac:dyDescent="0.2">
      <c r="A26" s="292">
        <v>2014</v>
      </c>
      <c r="B26" s="475">
        <v>275.10000000000002</v>
      </c>
      <c r="C26" s="62">
        <v>274.12</v>
      </c>
      <c r="D26" s="481">
        <v>274.60000000000002</v>
      </c>
      <c r="E26" s="428">
        <v>285.3</v>
      </c>
      <c r="F26" s="428">
        <v>292.89999999999998</v>
      </c>
      <c r="G26" s="426">
        <v>294.89999999999998</v>
      </c>
      <c r="H26" s="66">
        <v>291.7</v>
      </c>
      <c r="I26" s="66">
        <v>286.8</v>
      </c>
      <c r="J26" s="66">
        <v>285.5</v>
      </c>
      <c r="K26" s="66">
        <v>285</v>
      </c>
      <c r="L26" s="66">
        <v>284.8</v>
      </c>
      <c r="M26" s="66">
        <v>286.3</v>
      </c>
    </row>
    <row r="27" spans="1:13" x14ac:dyDescent="0.2">
      <c r="A27" s="292">
        <v>2015</v>
      </c>
      <c r="B27" s="475">
        <v>288.7</v>
      </c>
      <c r="C27" s="62">
        <v>274.12</v>
      </c>
      <c r="D27" s="481">
        <v>292.2</v>
      </c>
      <c r="E27" s="428">
        <v>296.3</v>
      </c>
      <c r="F27" s="428">
        <v>296.10000000000002</v>
      </c>
      <c r="G27" s="426">
        <v>293.3</v>
      </c>
      <c r="H27" s="66">
        <v>287.5</v>
      </c>
      <c r="I27" s="66">
        <v>280.10000000000002</v>
      </c>
      <c r="J27" s="66">
        <v>272.10000000000002</v>
      </c>
      <c r="K27" s="66">
        <v>275.39999999999998</v>
      </c>
      <c r="L27" s="66">
        <v>278.89999999999998</v>
      </c>
      <c r="M27" s="66">
        <v>275.89999999999998</v>
      </c>
    </row>
    <row r="28" spans="1:13" x14ac:dyDescent="0.2">
      <c r="A28" s="292">
        <v>2016</v>
      </c>
      <c r="B28" s="475">
        <v>289.89999999999998</v>
      </c>
      <c r="C28" s="62">
        <v>274.12</v>
      </c>
      <c r="D28" s="481">
        <v>291.8</v>
      </c>
      <c r="E28" s="428">
        <v>296.5</v>
      </c>
      <c r="F28" s="428">
        <v>296.2</v>
      </c>
      <c r="G28" s="426">
        <v>295.60000000000002</v>
      </c>
      <c r="H28" s="66">
        <v>290.5</v>
      </c>
      <c r="I28" s="66">
        <v>285.39999999999998</v>
      </c>
      <c r="J28" s="66">
        <v>283.3</v>
      </c>
      <c r="K28" s="66">
        <v>288.39999999999998</v>
      </c>
      <c r="L28" s="66">
        <v>288.89999999999998</v>
      </c>
      <c r="M28" s="66">
        <v>281.60000000000002</v>
      </c>
    </row>
    <row r="29" spans="1:13" x14ac:dyDescent="0.2">
      <c r="A29" s="294">
        <v>2017</v>
      </c>
      <c r="B29" s="476">
        <v>271.5</v>
      </c>
      <c r="C29" s="62">
        <v>274.12</v>
      </c>
      <c r="D29" s="482">
        <v>280.89999999999998</v>
      </c>
      <c r="E29" s="428">
        <v>278.7</v>
      </c>
      <c r="F29" s="428">
        <v>281.60000000000002</v>
      </c>
      <c r="G29" s="428">
        <v>272.39999999999998</v>
      </c>
      <c r="H29" s="68">
        <v>270.2</v>
      </c>
      <c r="I29" s="68">
        <v>268</v>
      </c>
      <c r="J29" s="68">
        <v>270.97000000000003</v>
      </c>
      <c r="K29" s="68">
        <v>264.60000000000002</v>
      </c>
      <c r="L29" s="68">
        <v>269.63</v>
      </c>
      <c r="M29" s="68">
        <v>289.86</v>
      </c>
    </row>
    <row r="30" spans="1:13" x14ac:dyDescent="0.2">
      <c r="A30" s="295">
        <v>2018</v>
      </c>
      <c r="B30" s="476">
        <v>289.7</v>
      </c>
      <c r="C30" s="62">
        <v>274.12</v>
      </c>
      <c r="D30" s="483">
        <v>295</v>
      </c>
      <c r="E30" s="428">
        <v>296.5</v>
      </c>
      <c r="F30" s="428">
        <v>296.39999999999998</v>
      </c>
      <c r="G30" s="428">
        <v>296</v>
      </c>
      <c r="H30" s="68">
        <v>294</v>
      </c>
      <c r="I30" s="68">
        <v>287.5</v>
      </c>
      <c r="J30" s="68">
        <v>277.89999999999998</v>
      </c>
      <c r="K30" s="68">
        <v>270.2</v>
      </c>
      <c r="L30" s="68">
        <v>266.5</v>
      </c>
      <c r="M30" s="68">
        <v>267.3</v>
      </c>
    </row>
    <row r="31" spans="1:13" x14ac:dyDescent="0.2">
      <c r="A31" s="127">
        <v>2019</v>
      </c>
      <c r="B31" s="477">
        <v>267.3</v>
      </c>
      <c r="C31" s="62">
        <v>274.12</v>
      </c>
      <c r="D31" s="482">
        <v>272.7</v>
      </c>
      <c r="E31" s="428">
        <v>279.89999999999998</v>
      </c>
      <c r="F31" s="428">
        <v>289.89999999999998</v>
      </c>
      <c r="G31" s="428">
        <v>292.73</v>
      </c>
      <c r="H31" s="68">
        <v>287.60000000000002</v>
      </c>
      <c r="I31" s="68">
        <v>278.45999999999998</v>
      </c>
      <c r="J31" s="68">
        <v>274.2</v>
      </c>
      <c r="K31" s="68">
        <v>268.58999999999997</v>
      </c>
      <c r="L31" s="68">
        <v>273.17</v>
      </c>
      <c r="M31" s="7">
        <v>275.58999999999997</v>
      </c>
    </row>
    <row r="32" spans="1:13" x14ac:dyDescent="0.2">
      <c r="A32" s="127">
        <v>2020</v>
      </c>
      <c r="B32" s="69">
        <v>271.62</v>
      </c>
      <c r="C32" s="499">
        <v>271.98</v>
      </c>
      <c r="D32" s="69">
        <v>283.5</v>
      </c>
      <c r="E32" s="69">
        <v>288.55</v>
      </c>
      <c r="F32" s="68">
        <v>293.58999999999997</v>
      </c>
      <c r="G32" s="68">
        <v>291.66000000000003</v>
      </c>
      <c r="H32" s="68">
        <v>284.60000000000002</v>
      </c>
      <c r="I32" s="68">
        <v>276.5</v>
      </c>
      <c r="J32" s="68">
        <v>273.5</v>
      </c>
      <c r="K32" s="68">
        <v>274.10000000000002</v>
      </c>
      <c r="L32" s="68">
        <v>268.7</v>
      </c>
      <c r="M32" s="70">
        <v>272.7</v>
      </c>
    </row>
    <row r="33" spans="1:13" x14ac:dyDescent="0.2">
      <c r="A33" s="127">
        <v>2021</v>
      </c>
      <c r="B33" s="492">
        <v>291.7</v>
      </c>
      <c r="C33" s="71">
        <v>294.10000000000002</v>
      </c>
      <c r="D33" s="496">
        <v>292.60000000000002</v>
      </c>
      <c r="E33" s="69">
        <v>294.3</v>
      </c>
      <c r="F33" s="68">
        <v>296.7</v>
      </c>
      <c r="G33" s="68">
        <v>291.7</v>
      </c>
      <c r="H33" s="68">
        <v>282.64999999999998</v>
      </c>
      <c r="I33" s="68">
        <v>274.27</v>
      </c>
      <c r="J33" s="68">
        <v>271.33999999999997</v>
      </c>
      <c r="K33" s="68">
        <v>267.7</v>
      </c>
      <c r="L33" s="68">
        <v>267.8</v>
      </c>
      <c r="M33" s="7">
        <v>275.10000000000002</v>
      </c>
    </row>
    <row r="34" spans="1:13" x14ac:dyDescent="0.2">
      <c r="A34" s="127">
        <v>2022</v>
      </c>
      <c r="B34" s="492">
        <v>270.68</v>
      </c>
      <c r="C34" s="69">
        <v>268.27999999999997</v>
      </c>
      <c r="D34" s="496">
        <v>260.67</v>
      </c>
      <c r="E34" s="69">
        <v>282.51</v>
      </c>
      <c r="F34" s="68">
        <v>288.98</v>
      </c>
      <c r="G34" s="68">
        <v>287.97000000000003</v>
      </c>
      <c r="H34" s="68">
        <v>281.47000000000003</v>
      </c>
      <c r="I34" s="68">
        <v>270.35000000000002</v>
      </c>
      <c r="J34" s="68">
        <v>271.44</v>
      </c>
      <c r="K34" s="68">
        <v>267.91000000000003</v>
      </c>
      <c r="L34" s="68">
        <v>281.70999999999998</v>
      </c>
      <c r="M34" s="38">
        <v>291.66000000000003</v>
      </c>
    </row>
    <row r="35" spans="1:13" x14ac:dyDescent="0.2">
      <c r="A35" s="127">
        <v>2023</v>
      </c>
      <c r="B35" s="493">
        <v>293.16000000000003</v>
      </c>
      <c r="C35" s="69">
        <v>286.39999999999998</v>
      </c>
      <c r="D35" s="496">
        <v>291.47000000000003</v>
      </c>
      <c r="E35" s="69">
        <v>295.55</v>
      </c>
      <c r="F35" s="68"/>
      <c r="G35" s="68"/>
      <c r="H35" s="68"/>
      <c r="I35" s="68"/>
      <c r="J35" s="68"/>
      <c r="K35" s="68"/>
      <c r="L35" s="68"/>
      <c r="M35" s="7"/>
    </row>
    <row r="36" spans="1:13" ht="12" thickBot="1" x14ac:dyDescent="0.25">
      <c r="A36" s="296"/>
      <c r="B36" s="72"/>
      <c r="C36" s="68"/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1:13" ht="10.15" customHeight="1" x14ac:dyDescent="0.2">
      <c r="A37" s="297"/>
      <c r="B37" s="494" t="s">
        <v>11</v>
      </c>
      <c r="C37" s="112" t="s">
        <v>12</v>
      </c>
      <c r="D37" s="497" t="s">
        <v>13</v>
      </c>
      <c r="E37" s="73" t="s">
        <v>14</v>
      </c>
      <c r="F37" s="73" t="s">
        <v>15</v>
      </c>
      <c r="G37" s="73" t="s">
        <v>16</v>
      </c>
      <c r="H37" s="73" t="s">
        <v>17</v>
      </c>
      <c r="I37" s="73" t="s">
        <v>18</v>
      </c>
      <c r="J37" s="73" t="s">
        <v>19</v>
      </c>
      <c r="K37" s="73" t="s">
        <v>20</v>
      </c>
      <c r="L37" s="73" t="s">
        <v>21</v>
      </c>
      <c r="M37" s="74" t="s">
        <v>22</v>
      </c>
    </row>
    <row r="38" spans="1:13" ht="10.9" customHeight="1" x14ac:dyDescent="0.2">
      <c r="A38" s="298">
        <v>2023</v>
      </c>
      <c r="B38" s="69">
        <v>293.16000000000003</v>
      </c>
      <c r="C38" s="486">
        <v>286.39999999999998</v>
      </c>
      <c r="D38" s="69">
        <v>291.47000000000003</v>
      </c>
      <c r="E38" s="69">
        <v>295.55</v>
      </c>
      <c r="F38" s="68"/>
      <c r="G38" s="68"/>
      <c r="H38" s="68"/>
      <c r="I38" s="68"/>
      <c r="J38" s="68"/>
      <c r="K38" s="68"/>
      <c r="L38" s="68"/>
      <c r="M38" s="7"/>
    </row>
    <row r="39" spans="1:13" ht="10.15" customHeight="1" x14ac:dyDescent="0.2">
      <c r="A39" s="299" t="s">
        <v>64</v>
      </c>
      <c r="B39" s="24">
        <v>275.49729448491155</v>
      </c>
      <c r="C39" s="24">
        <v>276.89837296176495</v>
      </c>
      <c r="D39" s="24">
        <v>279.82247658688868</v>
      </c>
      <c r="E39" s="24">
        <v>286.47917065556709</v>
      </c>
      <c r="F39" s="24">
        <v>290.68204994797088</v>
      </c>
      <c r="G39" s="24">
        <v>289.52918626430807</v>
      </c>
      <c r="H39" s="24">
        <v>284.98342351716957</v>
      </c>
      <c r="I39" s="24">
        <v>279.25259105098854</v>
      </c>
      <c r="J39" s="24">
        <v>275.3262580645162</v>
      </c>
      <c r="K39" s="24">
        <v>273.3365244536941</v>
      </c>
      <c r="L39" s="24">
        <v>274.51773118279567</v>
      </c>
      <c r="M39" s="24">
        <v>277.52335067637881</v>
      </c>
    </row>
    <row r="40" spans="1:13" ht="9.6" customHeight="1" x14ac:dyDescent="0.2">
      <c r="A40" s="299" t="s">
        <v>65</v>
      </c>
      <c r="B40" s="7">
        <v>245.3</v>
      </c>
      <c r="C40" s="7">
        <v>247.1</v>
      </c>
      <c r="D40" s="7">
        <v>252.6</v>
      </c>
      <c r="E40" s="7">
        <v>264</v>
      </c>
      <c r="F40" s="7">
        <v>268.60000000000002</v>
      </c>
      <c r="G40" s="7">
        <v>271.3</v>
      </c>
      <c r="H40" s="7">
        <v>270.10000000000002</v>
      </c>
      <c r="I40" s="7">
        <v>261.10000000000002</v>
      </c>
      <c r="J40" s="7">
        <v>253.6</v>
      </c>
      <c r="K40" s="7">
        <v>248.4</v>
      </c>
      <c r="L40" s="7">
        <v>249.3</v>
      </c>
      <c r="M40" s="75">
        <v>252.1</v>
      </c>
    </row>
    <row r="41" spans="1:13" ht="10.9" customHeight="1" thickBot="1" x14ac:dyDescent="0.25">
      <c r="A41" s="300" t="s">
        <v>66</v>
      </c>
      <c r="B41" s="76">
        <v>293.16000000000003</v>
      </c>
      <c r="C41" s="76">
        <v>294.10000000000002</v>
      </c>
      <c r="D41" s="76">
        <v>294.39999999999998</v>
      </c>
      <c r="E41" s="76">
        <v>296.89999999999998</v>
      </c>
      <c r="F41" s="76">
        <v>296.89999999999998</v>
      </c>
      <c r="G41" s="76">
        <v>296.2</v>
      </c>
      <c r="H41" s="76">
        <v>294.3</v>
      </c>
      <c r="I41" s="76">
        <v>291.5</v>
      </c>
      <c r="J41" s="76">
        <v>289.39999999999998</v>
      </c>
      <c r="K41" s="76">
        <v>288.3</v>
      </c>
      <c r="L41" s="76">
        <v>289.2</v>
      </c>
      <c r="M41" s="77">
        <v>288</v>
      </c>
    </row>
    <row r="43" spans="1:13" x14ac:dyDescent="0.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5" spans="1:13" x14ac:dyDescent="0.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74" spans="9:12" x14ac:dyDescent="0.2">
      <c r="I74" s="1623" t="s">
        <v>122</v>
      </c>
      <c r="J74" s="1623"/>
      <c r="K74" s="1623"/>
      <c r="L74" s="1623"/>
    </row>
  </sheetData>
  <mergeCells count="2">
    <mergeCell ref="I74:L74"/>
    <mergeCell ref="A1:M1"/>
  </mergeCells>
  <pageMargins left="0.7" right="0.7" top="0.75" bottom="0.75" header="0.3" footer="0.3"/>
  <pageSetup paperSize="9" scale="90" fitToHeight="2" orientation="portrait" horizontalDpi="4294967294" verticalDpi="4294967294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20</vt:i4>
      </vt:variant>
    </vt:vector>
  </HeadingPairs>
  <TitlesOfParts>
    <vt:vector size="43" baseType="lpstr">
      <vt:lpstr>4-M Bilanci 2023</vt:lpstr>
      <vt:lpstr>4-M Përmbledhese OSHEE 2023</vt:lpstr>
      <vt:lpstr>Bilanc OSHEE Group</vt:lpstr>
      <vt:lpstr>4-M OST 2023</vt:lpstr>
      <vt:lpstr>12-m 2023</vt:lpstr>
      <vt:lpstr>viti 2023</vt:lpstr>
      <vt:lpstr>Publikimi 2023 </vt:lpstr>
      <vt:lpstr>4-M Prodh 2023</vt:lpstr>
      <vt:lpstr>4-MNiv.Fierz.2023</vt:lpstr>
      <vt:lpstr>grafiku Humbjeve 2012-2023</vt:lpstr>
      <vt:lpstr>Humbjet 2009-2023</vt:lpstr>
      <vt:lpstr>Gjend.Deb.2023</vt:lpstr>
      <vt:lpstr>Deb. ne vite</vt:lpstr>
      <vt:lpstr>Debitor 2023</vt:lpstr>
      <vt:lpstr>En.Tot.Shpernd 2023</vt:lpstr>
      <vt:lpstr>Efektiviteti 2023</vt:lpstr>
      <vt:lpstr>Alokimi Kapacit 2023</vt:lpstr>
      <vt:lpstr>DISBALANCAT 2023</vt:lpstr>
      <vt:lpstr>Aneks 3 Kl.TL2022</vt:lpstr>
      <vt:lpstr>Devijime nga prog. Int 2023</vt:lpstr>
      <vt:lpstr>4M Transaksione 2023</vt:lpstr>
      <vt:lpstr>SHIT-BLERJET KESH</vt:lpstr>
      <vt:lpstr>Regjistri Tregut REMIT</vt:lpstr>
      <vt:lpstr>'12-m 2023'!Print_Area</vt:lpstr>
      <vt:lpstr>'4-M Bilanci 2023'!Print_Area</vt:lpstr>
      <vt:lpstr>'4-M Përmbledhese OSHEE 2023'!Print_Area</vt:lpstr>
      <vt:lpstr>'4M Transaksione 2023'!Print_Area</vt:lpstr>
      <vt:lpstr>'4-MNiv.Fierz.2023'!Print_Area</vt:lpstr>
      <vt:lpstr>'Alokimi Kapacit 2023'!Print_Area</vt:lpstr>
      <vt:lpstr>'Aneks 3 Kl.TL2022'!Print_Area</vt:lpstr>
      <vt:lpstr>'Bilanc OSHEE Group'!Print_Area</vt:lpstr>
      <vt:lpstr>'Deb. ne vite'!Print_Area</vt:lpstr>
      <vt:lpstr>'Debitor 2023'!Print_Area</vt:lpstr>
      <vt:lpstr>'Devijime nga prog. Int 2023'!Print_Area</vt:lpstr>
      <vt:lpstr>'Efektiviteti 2023'!Print_Area</vt:lpstr>
      <vt:lpstr>'En.Tot.Shpernd 2023'!Print_Area</vt:lpstr>
      <vt:lpstr>Gjend.Deb.2023!Print_Area</vt:lpstr>
      <vt:lpstr>'grafiku Humbjeve 2012-2023'!Print_Area</vt:lpstr>
      <vt:lpstr>'Humbjet 2009-2023'!Print_Area</vt:lpstr>
      <vt:lpstr>'Publikimi 2023 '!Print_Area</vt:lpstr>
      <vt:lpstr>'Regjistri Tregut REMIT'!Print_Area</vt:lpstr>
      <vt:lpstr>'SHIT-BLERJET KESH'!Print_Area</vt:lpstr>
      <vt:lpstr>'viti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2023-06-05T13:49:23Z</dcterms:modified>
</cp:coreProperties>
</file>